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F:\04_CLUBS-COMPETICIONES\25-26\04-01-clubscompeticiones-SENIOR-JUNIOR-JECV-IR\00_Normas y Sistemas de competición\02_2526_ANALISIS de TEMAS para toma decisiones\"/>
    </mc:Choice>
  </mc:AlternateContent>
  <xr:revisionPtr revIDLastSave="0" documentId="13_ncr:1_{B952009D-9F4D-4753-B8DC-74DAB008DDC8}" xr6:coauthVersionLast="47" xr6:coauthVersionMax="47" xr10:uidLastSave="{00000000-0000-0000-0000-000000000000}"/>
  <bookViews>
    <workbookView xWindow="-120" yWindow="-120" windowWidth="29040" windowHeight="15720" xr2:uid="{3788E338-3406-4534-9186-031C80C1219B}"/>
  </bookViews>
  <sheets>
    <sheet name="Hoja1" sheetId="1" r:id="rId1"/>
  </sheets>
  <definedNames>
    <definedName name="SegmentaciónDeDatos_IdTemporada">#N/A</definedName>
    <definedName name="SegmentaciónDeDatos_NomCategoria">#N/A</definedName>
  </definedNames>
  <calcPr calcId="191029"/>
  <pivotCaches>
    <pivotCache cacheId="764" r:id="rId2"/>
  </pivotCaches>
  <extLst>
    <ext xmlns:x14="http://schemas.microsoft.com/office/spreadsheetml/2009/9/main" uri="{876F7934-8845-4945-9796-88D515C7AA90}">
      <x14:pivotCaches>
        <pivotCache cacheId="709" r:id="rId3"/>
      </x14:pivotCaches>
    </ex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MULTITEMP_83af37d4-05ef-4338-8c03-affd7e7f5baf" name="MULTITEMP" connection="Consulta - MULTITEMP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3" i="1" l="1"/>
  <c r="AO43" i="1"/>
  <c r="AM43" i="1"/>
  <c r="AR35" i="1"/>
  <c r="AQ35" i="1"/>
  <c r="AO35" i="1"/>
  <c r="AM35" i="1"/>
  <c r="AR26" i="1"/>
  <c r="AQ26" i="1"/>
  <c r="AO26" i="1"/>
  <c r="AM26" i="1"/>
  <c r="AR17" i="1"/>
  <c r="AQ17" i="1"/>
  <c r="AO17" i="1"/>
  <c r="AM17" i="1"/>
  <c r="AR8" i="1"/>
  <c r="AQ8" i="1"/>
  <c r="AO8" i="1"/>
  <c r="AM8" i="1"/>
  <c r="AJ35" i="1"/>
  <c r="AI35" i="1"/>
  <c r="AG35" i="1"/>
  <c r="AE35" i="1"/>
  <c r="AJ26" i="1"/>
  <c r="AI26" i="1"/>
  <c r="AG26" i="1"/>
  <c r="AE26" i="1"/>
  <c r="AJ17" i="1"/>
  <c r="AI17" i="1"/>
  <c r="AG17" i="1"/>
  <c r="AE17" i="1"/>
  <c r="AJ8" i="1"/>
  <c r="AI8" i="1"/>
  <c r="AG8" i="1"/>
  <c r="AE8" i="1"/>
  <c r="AB35" i="1"/>
  <c r="AA35" i="1"/>
  <c r="Y35" i="1"/>
  <c r="W35" i="1"/>
  <c r="AB26" i="1"/>
  <c r="AA26" i="1"/>
  <c r="Y26" i="1"/>
  <c r="W26" i="1"/>
  <c r="AB17" i="1"/>
  <c r="AA17" i="1"/>
  <c r="Y17" i="1"/>
  <c r="W17" i="1"/>
  <c r="AB8" i="1"/>
  <c r="Y8" i="1"/>
  <c r="W8" i="1"/>
  <c r="K26" i="1"/>
  <c r="I26" i="1"/>
  <c r="G26" i="1"/>
  <c r="K24" i="1"/>
  <c r="K25" i="1"/>
  <c r="K23" i="1"/>
  <c r="I23" i="1"/>
  <c r="I24" i="1"/>
  <c r="I25" i="1"/>
  <c r="G24" i="1"/>
  <c r="G25" i="1"/>
  <c r="G23" i="1"/>
  <c r="AR43" i="1" l="1"/>
  <c r="AA8" i="1"/>
  <c r="K27" i="1"/>
  <c r="L23" i="1" s="1"/>
  <c r="I27" i="1"/>
  <c r="G27" i="1"/>
  <c r="H23" i="1" s="1"/>
  <c r="L26" i="1" l="1"/>
  <c r="L24" i="1"/>
  <c r="L25" i="1"/>
  <c r="J25" i="1"/>
  <c r="J23" i="1"/>
  <c r="J26" i="1"/>
  <c r="J24" i="1"/>
  <c r="H24" i="1"/>
  <c r="H25" i="1"/>
  <c r="H2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AE59B99-E01F-43AF-814D-ED27C9C51C21}" name="Consulta - MULTITEMP" description="Conexión a la consulta 'MULTITEMP' en el libro." type="100" refreshedVersion="8" minRefreshableVersion="5">
    <extLst>
      <ext xmlns:x15="http://schemas.microsoft.com/office/spreadsheetml/2010/11/main" uri="{DE250136-89BD-433C-8126-D09CA5730AF9}">
        <x15:connection id="f031ddc8-2828-4b69-81e2-d1903a1721b8"/>
      </ext>
    </extLst>
  </connection>
  <connection id="2" xr16:uid="{AD43B1C3-06C8-4F8E-BB7E-0AAF011ACBBA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MULTITEMP].[Acronimo].&amp;[JUG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<sst xmlns="http://schemas.openxmlformats.org/spreadsheetml/2006/main" count="188" uniqueCount="75">
  <si>
    <t>Acronimo</t>
  </si>
  <si>
    <t>JUG</t>
  </si>
  <si>
    <t>Junior Femenino</t>
  </si>
  <si>
    <t>12000644</t>
  </si>
  <si>
    <t>12001077</t>
  </si>
  <si>
    <t>12001082</t>
  </si>
  <si>
    <t>12003205</t>
  </si>
  <si>
    <t>12004047</t>
  </si>
  <si>
    <t>12004762</t>
  </si>
  <si>
    <t>46000259</t>
  </si>
  <si>
    <t>46000273</t>
  </si>
  <si>
    <t>46000503</t>
  </si>
  <si>
    <t>46000634</t>
  </si>
  <si>
    <t>46000713</t>
  </si>
  <si>
    <t>46000716</t>
  </si>
  <si>
    <t>46001269</t>
  </si>
  <si>
    <t>46002340</t>
  </si>
  <si>
    <t>46002545</t>
  </si>
  <si>
    <t>46004602</t>
  </si>
  <si>
    <t>46005170</t>
  </si>
  <si>
    <t>46005541</t>
  </si>
  <si>
    <t>46005703</t>
  </si>
  <si>
    <t>46005708</t>
  </si>
  <si>
    <t>46014448</t>
  </si>
  <si>
    <t>46016248</t>
  </si>
  <si>
    <t>46033839</t>
  </si>
  <si>
    <t>46047837</t>
  </si>
  <si>
    <t>46049552</t>
  </si>
  <si>
    <t>46064150</t>
  </si>
  <si>
    <t>46065359</t>
  </si>
  <si>
    <t>46071214</t>
  </si>
  <si>
    <t>46071215</t>
  </si>
  <si>
    <t>46071486</t>
  </si>
  <si>
    <t>46076522</t>
  </si>
  <si>
    <t>46056504</t>
  </si>
  <si>
    <t>46075437</t>
  </si>
  <si>
    <t>12004778</t>
  </si>
  <si>
    <t>46005704</t>
  </si>
  <si>
    <t>46047829</t>
  </si>
  <si>
    <t>46064151</t>
  </si>
  <si>
    <t>46071483</t>
  </si>
  <si>
    <t>46076514</t>
  </si>
  <si>
    <t>46082422</t>
  </si>
  <si>
    <t>Senior Femenino</t>
  </si>
  <si>
    <t>Junior Masculino</t>
  </si>
  <si>
    <t>12000593</t>
  </si>
  <si>
    <t>46000629</t>
  </si>
  <si>
    <t>46001287</t>
  </si>
  <si>
    <t>46004625</t>
  </si>
  <si>
    <t>46007436</t>
  </si>
  <si>
    <t>46064139</t>
  </si>
  <si>
    <t>46071459</t>
  </si>
  <si>
    <t>-</t>
  </si>
  <si>
    <t>Etiquetas de columna</t>
  </si>
  <si>
    <t>Total general</t>
  </si>
  <si>
    <t>Etiquetas de fila</t>
  </si>
  <si>
    <t>22/23</t>
  </si>
  <si>
    <t>23/24</t>
  </si>
  <si>
    <t>24/25</t>
  </si>
  <si>
    <t>12 o menos</t>
  </si>
  <si>
    <t>Benjamín Femenino</t>
  </si>
  <si>
    <t>%</t>
  </si>
  <si>
    <t>%2</t>
  </si>
  <si>
    <t>%3</t>
  </si>
  <si>
    <t>Benjamín Mixto</t>
  </si>
  <si>
    <t>Total</t>
  </si>
  <si>
    <t>Alevín Femenino</t>
  </si>
  <si>
    <t>Alevín Masculino</t>
  </si>
  <si>
    <t>Infantil Femenino</t>
  </si>
  <si>
    <t>Infantil Masculino</t>
  </si>
  <si>
    <t>Cadete Femenino</t>
  </si>
  <si>
    <t>Cadete Masculino</t>
  </si>
  <si>
    <t>Senior Masculino (SIN 2Z)</t>
  </si>
  <si>
    <t>Senior Masculino (SOLO 2Z)</t>
  </si>
  <si>
    <t xml:space="preserve">copiado y pegado en cada tabla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</si>
</sst>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2" fillId="0" borderId="0" xfId="0" applyFont="1"/>
    <xf numFmtId="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</cellXfs>
  <cellStyles count="2">
    <cellStyle name="Normal" xfId="0" builtinId="0"/>
    <cellStyle name="Porcentaje" xfId="1" builtinId="5"/>
  </cellStyles>
  <dxfs count="1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26" Type="http://schemas.openxmlformats.org/officeDocument/2006/relationships/customXml" Target="../customXml/item14.xml"/><Relationship Id="rId3" Type="http://schemas.openxmlformats.org/officeDocument/2006/relationships/pivotCacheDefinition" Target="pivotCache/pivotCacheDefinition2.xml"/><Relationship Id="rId21" Type="http://schemas.openxmlformats.org/officeDocument/2006/relationships/customXml" Target="../customXml/item9.xml"/><Relationship Id="rId7" Type="http://schemas.openxmlformats.org/officeDocument/2006/relationships/connections" Target="connections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5" Type="http://schemas.openxmlformats.org/officeDocument/2006/relationships/customXml" Target="../customXml/item13.xml"/><Relationship Id="rId2" Type="http://schemas.openxmlformats.org/officeDocument/2006/relationships/pivotCacheDefinition" Target="pivotCache/pivotCacheDefinition1.xml"/><Relationship Id="rId16" Type="http://schemas.openxmlformats.org/officeDocument/2006/relationships/customXml" Target="../customXml/item4.xml"/><Relationship Id="rId20" Type="http://schemas.openxmlformats.org/officeDocument/2006/relationships/customXml" Target="../customXml/item8.xml"/><Relationship Id="rId29" Type="http://schemas.openxmlformats.org/officeDocument/2006/relationships/customXml" Target="../customXml/item17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2.xml"/><Relationship Id="rId5" Type="http://schemas.microsoft.com/office/2007/relationships/slicerCache" Target="slicerCaches/slicerCache2.xml"/><Relationship Id="rId15" Type="http://schemas.openxmlformats.org/officeDocument/2006/relationships/customXml" Target="../customXml/item3.xml"/><Relationship Id="rId23" Type="http://schemas.openxmlformats.org/officeDocument/2006/relationships/customXml" Target="../customXml/item11.xml"/><Relationship Id="rId28" Type="http://schemas.openxmlformats.org/officeDocument/2006/relationships/customXml" Target="../customXml/item16.xml"/><Relationship Id="rId10" Type="http://schemas.openxmlformats.org/officeDocument/2006/relationships/sheetMetadata" Target="metadata.xml"/><Relationship Id="rId19" Type="http://schemas.openxmlformats.org/officeDocument/2006/relationships/customXml" Target="../customXml/item7.xml"/><Relationship Id="rId31" Type="http://schemas.openxmlformats.org/officeDocument/2006/relationships/customXml" Target="../customXml/item19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2.xml"/><Relationship Id="rId22" Type="http://schemas.openxmlformats.org/officeDocument/2006/relationships/customXml" Target="../customXml/item10.xml"/><Relationship Id="rId27" Type="http://schemas.openxmlformats.org/officeDocument/2006/relationships/customXml" Target="../customXml/item15.xml"/><Relationship Id="rId30" Type="http://schemas.openxmlformats.org/officeDocument/2006/relationships/customXml" Target="../customXml/item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222435</xdr:colOff>
      <xdr:row>0</xdr:row>
      <xdr:rowOff>71157</xdr:rowOff>
    </xdr:from>
    <xdr:to>
      <xdr:col>20</xdr:col>
      <xdr:colOff>11206</xdr:colOff>
      <xdr:row>19</xdr:row>
      <xdr:rowOff>137832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NomCategoria">
              <a:extLst>
                <a:ext uri="{FF2B5EF4-FFF2-40B4-BE49-F238E27FC236}">
                  <a16:creationId xmlns:a16="http://schemas.microsoft.com/office/drawing/2014/main" id="{1B0F73CD-B172-161B-8269-280A14F8EF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Categori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81406" y="71157"/>
              <a:ext cx="5996829" cy="384305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657225</xdr:colOff>
      <xdr:row>0</xdr:row>
      <xdr:rowOff>142875</xdr:rowOff>
    </xdr:from>
    <xdr:to>
      <xdr:col>8</xdr:col>
      <xdr:colOff>228600</xdr:colOff>
      <xdr:row>13</xdr:row>
      <xdr:rowOff>180975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IdTemporada">
              <a:extLst>
                <a:ext uri="{FF2B5EF4-FFF2-40B4-BE49-F238E27FC236}">
                  <a16:creationId xmlns:a16="http://schemas.microsoft.com/office/drawing/2014/main" id="{7BEEE22A-AA04-63A1-EDAF-30AF9F4BC7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dTemporad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63813" y="142875"/>
              <a:ext cx="1823758" cy="267148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Victor Salvador" refreshedDate="45782.590364814816" backgroundQuery="1" createdVersion="8" refreshedVersion="8" minRefreshableVersion="3" recordCount="0" supportSubquery="1" supportAdvancedDrill="1" xr:uid="{9B34D526-514E-48C7-B7B3-0D5545CD797C}">
  <cacheSource type="external" connectionId="2"/>
  <cacheFields count="5">
    <cacheField name="[Measures].[JUG]" caption="JUG" numFmtId="0" hierarchy="19" level="32767"/>
    <cacheField name="[MULTITEMP].[CodEquipo].[CodEquipo]" caption="CodEquipo" numFmtId="0" hierarchy="5" level="1">
      <sharedItems count="47">
        <s v="12000593"/>
        <s v="12000644"/>
        <s v="12001077"/>
        <s v="12001082"/>
        <s v="12003205"/>
        <s v="12004047"/>
        <s v="12004762"/>
        <s v="12004778"/>
        <s v="46000259"/>
        <s v="46000273"/>
        <s v="46000503"/>
        <s v="46000629"/>
        <s v="46000634"/>
        <s v="46000713"/>
        <s v="46000716"/>
        <s v="46001269"/>
        <s v="46001287"/>
        <s v="46002340"/>
        <s v="46002545"/>
        <s v="46004602"/>
        <s v="46004625"/>
        <s v="46005170"/>
        <s v="46005541"/>
        <s v="46005703"/>
        <s v="46005704"/>
        <s v="46005708"/>
        <s v="46007436"/>
        <s v="46014448"/>
        <s v="46016248"/>
        <s v="46033839"/>
        <s v="46047829"/>
        <s v="46047837"/>
        <s v="46049552"/>
        <s v="46056504"/>
        <s v="46064139"/>
        <s v="46064150"/>
        <s v="46064151"/>
        <s v="46065359"/>
        <s v="46071214"/>
        <s v="46071215"/>
        <s v="46071459"/>
        <s v="46071483"/>
        <s v="46071486"/>
        <s v="46075437"/>
        <s v="46076514"/>
        <s v="46076522"/>
        <s v="46082422"/>
      </sharedItems>
    </cacheField>
    <cacheField name="[MULTITEMP].[IdTemporada].[IdTemporada]" caption="IdTemporada" numFmtId="0" level="1">
      <sharedItems containsSemiMixedTypes="0" containsString="0" containsNumber="1" containsInteger="1" minValue="2022" maxValue="2024" count="3">
        <n v="2022"/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MULTITEMP].[IdTemporada].&amp;[2022]"/>
            <x15:cachedUniqueName index="1" name="[MULTITEMP].[IdTemporada].&amp;[2023]"/>
            <x15:cachedUniqueName index="2" name="[MULTITEMP].[IdTemporada].&amp;[2024]"/>
          </x15:cachedUniqueNames>
        </ext>
      </extLst>
    </cacheField>
    <cacheField name="[MULTITEMP].[Acronimo].[Acronimo]" caption="Acronimo" numFmtId="0" hierarchy="9" level="1">
      <sharedItems containsSemiMixedTypes="0" containsNonDate="0" containsString="0"/>
    </cacheField>
    <cacheField name="[MULTITEMP].[NomCategoria].[NomCategoria]" caption="NomCategoria" numFmtId="0" hierarchy="8" level="1">
      <sharedItems containsSemiMixedTypes="0" containsNonDate="0" containsString="0"/>
    </cacheField>
  </cacheFields>
  <cacheHierarchies count="22">
    <cacheHierarchy uniqueName="[MULTITEMP].[IdTemporada]" caption="IdTemporada" attribute="1" defaultMemberUniqueName="[MULTITEMP].[IdTemporada].[All]" allUniqueName="[MULTITEMP].[IdTemporada].[All]" dimensionUniqueName="[MULTITEMP]" displayFolder="" count="2" memberValueDatatype="20" unbalanced="0">
      <fieldsUsage count="2">
        <fieldUsage x="-1"/>
        <fieldUsage x="2"/>
      </fieldsUsage>
    </cacheHierarchy>
    <cacheHierarchy uniqueName="[MULTITEMP].[IdPersona]" caption="IdPersona" attribute="1" defaultMemberUniqueName="[MULTITEMP].[IdPersona].[All]" allUniqueName="[MULTITEMP].[IdPersona].[All]" dimensionUniqueName="[MULTITEMP]" displayFolder="" count="0" memberValueDatatype="20" unbalanced="0"/>
    <cacheHierarchy uniqueName="[MULTITEMP].[IdInscripcion]" caption="IdInscripcion" attribute="1" defaultMemberUniqueName="[MULTITEMP].[IdInscripcion].[All]" allUniqueName="[MULTITEMP].[IdInscripcion].[All]" dimensionUniqueName="[MULTITEMP]" displayFolder="" count="0" memberValueDatatype="20" unbalanced="0"/>
    <cacheHierarchy uniqueName="[MULTITEMP].[IdEquipo]" caption="IdEquipo" attribute="1" defaultMemberUniqueName="[MULTITEMP].[IdEquipo].[All]" allUniqueName="[MULTITEMP].[IdEquipo].[All]" dimensionUniqueName="[MULTITEMP]" displayFolder="" count="0" memberValueDatatype="20" unbalanced="0"/>
    <cacheHierarchy uniqueName="[MULTITEMP].[IdLicencia]" caption="IdLicencia" attribute="1" defaultMemberUniqueName="[MULTITEMP].[IdLicencia].[All]" allUniqueName="[MULTITEMP].[IdLicencia].[All]" dimensionUniqueName="[MULTITEMP]" displayFolder="" count="0" memberValueDatatype="20" unbalanced="0"/>
    <cacheHierarchy uniqueName="[MULTITEMP].[CodEquipo]" caption="CodEquipo" attribute="1" defaultMemberUniqueName="[MULTITEMP].[CodEquipo].[All]" allUniqueName="[MULTITEMP].[CodEquipo].[All]" dimensionUniqueName="[MULTITEMP]" displayFolder="" count="2" memberValueDatatype="130" unbalanced="0">
      <fieldsUsage count="2">
        <fieldUsage x="-1"/>
        <fieldUsage x="1"/>
      </fieldsUsage>
    </cacheHierarchy>
    <cacheHierarchy uniqueName="[MULTITEMP].[NomEquipo]" caption="NomEquipo" attribute="1" defaultMemberUniqueName="[MULTITEMP].[NomEquipo].[All]" allUniqueName="[MULTITEMP].[NomEquipo].[All]" dimensionUniqueName="[MULTITEMP]" displayFolder="" count="0" memberValueDatatype="130" unbalanced="0"/>
    <cacheHierarchy uniqueName="[MULTITEMP].[CodCategoria]" caption="CodCategoria" attribute="1" defaultMemberUniqueName="[MULTITEMP].[CodCategoria].[All]" allUniqueName="[MULTITEMP].[CodCategoria].[All]" dimensionUniqueName="[MULTITEMP]" displayFolder="" count="0" memberValueDatatype="20" unbalanced="0"/>
    <cacheHierarchy uniqueName="[MULTITEMP].[NomCategoria]" caption="NomCategoria" attribute="1" defaultMemberUniqueName="[MULTITEMP].[NomCategoria].[All]" allUniqueName="[MULTITEMP].[NomCategoria].[All]" dimensionUniqueName="[MULTITEMP]" displayFolder="" count="2" memberValueDatatype="130" unbalanced="0">
      <fieldsUsage count="2">
        <fieldUsage x="-1"/>
        <fieldUsage x="4"/>
      </fieldsUsage>
    </cacheHierarchy>
    <cacheHierarchy uniqueName="[MULTITEMP].[Acronimo]" caption="Acronimo" attribute="1" defaultMemberUniqueName="[MULTITEMP].[Acronimo].[All]" allUniqueName="[MULTITEMP].[Acronimo].[All]" dimensionUniqueName="[MULTITEMP]" displayFolder="" count="2" memberValueDatatype="130" unbalanced="0">
      <fieldsUsage count="2">
        <fieldUsage x="-1"/>
        <fieldUsage x="3"/>
      </fieldsUsage>
    </cacheHierarchy>
    <cacheHierarchy uniqueName="[MULTITEMP].[Sexo]" caption="Sexo" attribute="1" defaultMemberUniqueName="[MULTITEMP].[Sexo].[All]" allUniqueName="[MULTITEMP].[Sexo].[All]" dimensionUniqueName="[MULTITEMP]" displayFolder="" count="0" memberValueDatatype="130" unbalanced="0"/>
    <cacheHierarchy uniqueName="[MULTITEMP].[Nacionalidad]" caption="Nacionalidad" attribute="1" defaultMemberUniqueName="[MULTITEMP].[Nacionalidad].[All]" allUniqueName="[MULTITEMP].[Nacionalidad].[All]" dimensionUniqueName="[MULTITEMP]" displayFolder="" count="0" memberValueDatatype="130" unbalanced="0"/>
    <cacheHierarchy uniqueName="[MULTITEMP].[IdPaisNac]" caption="IdPaisNac" attribute="1" defaultMemberUniqueName="[MULTITEMP].[IdPaisNac].[All]" allUniqueName="[MULTITEMP].[IdPaisNac].[All]" dimensionUniqueName="[MULTITEMP]" displayFolder="" count="0" memberValueDatatype="20" unbalanced="0"/>
    <cacheHierarchy uniqueName="[MULTITEMP].[NIF]" caption="NIF" attribute="1" defaultMemberUniqueName="[MULTITEMP].[NIF].[All]" allUniqueName="[MULTITEMP].[NIF].[All]" dimensionUniqueName="[MULTITEMP]" displayFolder="" count="0" memberValueDatatype="130" unbalanced="0"/>
    <cacheHierarchy uniqueName="[MULTITEMP].[Apellidos]" caption="Apellidos" attribute="1" defaultMemberUniqueName="[MULTITEMP].[Apellidos].[All]" allUniqueName="[MULTITEMP].[Apellidos].[All]" dimensionUniqueName="[MULTITEMP]" displayFolder="" count="0" memberValueDatatype="130" unbalanced="0"/>
    <cacheHierarchy uniqueName="[MULTITEMP].[Nombre]" caption="Nombre" attribute="1" defaultMemberUniqueName="[MULTITEMP].[Nombre].[All]" allUniqueName="[MULTITEMP].[Nombre].[All]" dimensionUniqueName="[MULTITEMP]" displayFolder="" count="0" memberValueDatatype="130" unbalanced="0"/>
    <cacheHierarchy uniqueName="[MULTITEMP].[FechaNacimiento]" caption="FechaNacimiento" attribute="1" time="1" defaultMemberUniqueName="[MULTITEMP].[FechaNacimiento].[All]" allUniqueName="[MULTITEMP].[FechaNacimiento].[All]" dimensionUniqueName="[MULTITEMP]" displayFolder="" count="0" memberValueDatatype="7" unbalanced="0"/>
    <cacheHierarchy uniqueName="[MULTITEMP].[FechaAlta]" caption="FechaAlta" attribute="1" time="1" defaultMemberUniqueName="[MULTITEMP].[FechaAlta].[All]" allUniqueName="[MULTITEMP].[FechaAlta].[All]" dimensionUniqueName="[MULTITEMP]" displayFolder="" count="0" memberValueDatatype="7" unbalanced="0"/>
    <cacheHierarchy uniqueName="[MULTITEMP].[FechaBaja]" caption="FechaBaja" attribute="1" time="1" defaultMemberUniqueName="[MULTITEMP].[FechaBaja].[All]" allUniqueName="[MULTITEMP].[FechaBaja].[All]" dimensionUniqueName="[MULTITEMP]" displayFolder="" count="0" memberValueDatatype="7" unbalanced="0"/>
    <cacheHierarchy uniqueName="[Measures].[JUG]" caption="JUG" measure="1" displayFolder="" measureGroup="MULTITEMP" count="0" oneField="1">
      <fieldsUsage count="1">
        <fieldUsage x="0"/>
      </fieldsUsage>
    </cacheHierarchy>
    <cacheHierarchy uniqueName="[Measures].[__XL_Count MULTITEMP]" caption="__XL_Count MULTITEMP" measure="1" displayFolder="" measureGroup="MULTITEMP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MULTITEMP" uniqueName="[MULTITEMP]" caption="MULTITEMP"/>
  </dimensions>
  <measureGroups count="1">
    <measureGroup name="MULTITEMP" caption="MULTITEMP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Victor Salvador" refreshedDate="45782.587442245371" backgroundQuery="1" createdVersion="3" refreshedVersion="8" minRefreshableVersion="3" recordCount="0" supportSubquery="1" supportAdvancedDrill="1" xr:uid="{D4D3DB0E-2CFD-4EC7-AFAB-6783652AF97B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22">
    <cacheHierarchy uniqueName="[MULTITEMP].[IdTemporada]" caption="IdTemporada" attribute="1" defaultMemberUniqueName="[MULTITEMP].[IdTemporada].[All]" allUniqueName="[MULTITEMP].[IdTemporada].[All]" dimensionUniqueName="[MULTITEMP]" displayFolder="" count="2" memberValueDatatype="20" unbalanced="0"/>
    <cacheHierarchy uniqueName="[MULTITEMP].[IdPersona]" caption="IdPersona" attribute="1" defaultMemberUniqueName="[MULTITEMP].[IdPersona].[All]" allUniqueName="[MULTITEMP].[IdPersona].[All]" dimensionUniqueName="[MULTITEMP]" displayFolder="" count="0" memberValueDatatype="20" unbalanced="0"/>
    <cacheHierarchy uniqueName="[MULTITEMP].[IdInscripcion]" caption="IdInscripcion" attribute="1" defaultMemberUniqueName="[MULTITEMP].[IdInscripcion].[All]" allUniqueName="[MULTITEMP].[IdInscripcion].[All]" dimensionUniqueName="[MULTITEMP]" displayFolder="" count="0" memberValueDatatype="20" unbalanced="0"/>
    <cacheHierarchy uniqueName="[MULTITEMP].[IdEquipo]" caption="IdEquipo" attribute="1" defaultMemberUniqueName="[MULTITEMP].[IdEquipo].[All]" allUniqueName="[MULTITEMP].[IdEquipo].[All]" dimensionUniqueName="[MULTITEMP]" displayFolder="" count="0" memberValueDatatype="20" unbalanced="0"/>
    <cacheHierarchy uniqueName="[MULTITEMP].[IdLicencia]" caption="IdLicencia" attribute="1" defaultMemberUniqueName="[MULTITEMP].[IdLicencia].[All]" allUniqueName="[MULTITEMP].[IdLicencia].[All]" dimensionUniqueName="[MULTITEMP]" displayFolder="" count="0" memberValueDatatype="20" unbalanced="0"/>
    <cacheHierarchy uniqueName="[MULTITEMP].[CodEquipo]" caption="CodEquipo" attribute="1" defaultMemberUniqueName="[MULTITEMP].[CodEquipo].[All]" allUniqueName="[MULTITEMP].[CodEquipo].[All]" dimensionUniqueName="[MULTITEMP]" displayFolder="" count="0" memberValueDatatype="130" unbalanced="0"/>
    <cacheHierarchy uniqueName="[MULTITEMP].[NomEquipo]" caption="NomEquipo" attribute="1" defaultMemberUniqueName="[MULTITEMP].[NomEquipo].[All]" allUniqueName="[MULTITEMP].[NomEquipo].[All]" dimensionUniqueName="[MULTITEMP]" displayFolder="" count="0" memberValueDatatype="130" unbalanced="0"/>
    <cacheHierarchy uniqueName="[MULTITEMP].[CodCategoria]" caption="CodCategoria" attribute="1" defaultMemberUniqueName="[MULTITEMP].[CodCategoria].[All]" allUniqueName="[MULTITEMP].[CodCategoria].[All]" dimensionUniqueName="[MULTITEMP]" displayFolder="" count="0" memberValueDatatype="20" unbalanced="0"/>
    <cacheHierarchy uniqueName="[MULTITEMP].[NomCategoria]" caption="NomCategoria" attribute="1" defaultMemberUniqueName="[MULTITEMP].[NomCategoria].[All]" allUniqueName="[MULTITEMP].[NomCategoria].[All]" dimensionUniqueName="[MULTITEMP]" displayFolder="" count="2" memberValueDatatype="130" unbalanced="0"/>
    <cacheHierarchy uniqueName="[MULTITEMP].[Acronimo]" caption="Acronimo" attribute="1" defaultMemberUniqueName="[MULTITEMP].[Acronimo].[All]" allUniqueName="[MULTITEMP].[Acronimo].[All]" dimensionUniqueName="[MULTITEMP]" displayFolder="" count="0" memberValueDatatype="130" unbalanced="0"/>
    <cacheHierarchy uniqueName="[MULTITEMP].[Sexo]" caption="Sexo" attribute="1" defaultMemberUniqueName="[MULTITEMP].[Sexo].[All]" allUniqueName="[MULTITEMP].[Sexo].[All]" dimensionUniqueName="[MULTITEMP]" displayFolder="" count="0" memberValueDatatype="130" unbalanced="0"/>
    <cacheHierarchy uniqueName="[MULTITEMP].[Nacionalidad]" caption="Nacionalidad" attribute="1" defaultMemberUniqueName="[MULTITEMP].[Nacionalidad].[All]" allUniqueName="[MULTITEMP].[Nacionalidad].[All]" dimensionUniqueName="[MULTITEMP]" displayFolder="" count="0" memberValueDatatype="130" unbalanced="0"/>
    <cacheHierarchy uniqueName="[MULTITEMP].[IdPaisNac]" caption="IdPaisNac" attribute="1" defaultMemberUniqueName="[MULTITEMP].[IdPaisNac].[All]" allUniqueName="[MULTITEMP].[IdPaisNac].[All]" dimensionUniqueName="[MULTITEMP]" displayFolder="" count="0" memberValueDatatype="20" unbalanced="0"/>
    <cacheHierarchy uniqueName="[MULTITEMP].[NIF]" caption="NIF" attribute="1" defaultMemberUniqueName="[MULTITEMP].[NIF].[All]" allUniqueName="[MULTITEMP].[NIF].[All]" dimensionUniqueName="[MULTITEMP]" displayFolder="" count="0" memberValueDatatype="130" unbalanced="0"/>
    <cacheHierarchy uniqueName="[MULTITEMP].[Apellidos]" caption="Apellidos" attribute="1" defaultMemberUniqueName="[MULTITEMP].[Apellidos].[All]" allUniqueName="[MULTITEMP].[Apellidos].[All]" dimensionUniqueName="[MULTITEMP]" displayFolder="" count="0" memberValueDatatype="130" unbalanced="0"/>
    <cacheHierarchy uniqueName="[MULTITEMP].[Nombre]" caption="Nombre" attribute="1" defaultMemberUniqueName="[MULTITEMP].[Nombre].[All]" allUniqueName="[MULTITEMP].[Nombre].[All]" dimensionUniqueName="[MULTITEMP]" displayFolder="" count="0" memberValueDatatype="130" unbalanced="0"/>
    <cacheHierarchy uniqueName="[MULTITEMP].[FechaNacimiento]" caption="FechaNacimiento" attribute="1" time="1" defaultMemberUniqueName="[MULTITEMP].[FechaNacimiento].[All]" allUniqueName="[MULTITEMP].[FechaNacimiento].[All]" dimensionUniqueName="[MULTITEMP]" displayFolder="" count="0" memberValueDatatype="7" unbalanced="0"/>
    <cacheHierarchy uniqueName="[MULTITEMP].[FechaAlta]" caption="FechaAlta" attribute="1" time="1" defaultMemberUniqueName="[MULTITEMP].[FechaAlta].[All]" allUniqueName="[MULTITEMP].[FechaAlta].[All]" dimensionUniqueName="[MULTITEMP]" displayFolder="" count="0" memberValueDatatype="7" unbalanced="0"/>
    <cacheHierarchy uniqueName="[MULTITEMP].[FechaBaja]" caption="FechaBaja" attribute="1" time="1" defaultMemberUniqueName="[MULTITEMP].[FechaBaja].[All]" allUniqueName="[MULTITEMP].[FechaBaja].[All]" dimensionUniqueName="[MULTITEMP]" displayFolder="" count="0" memberValueDatatype="7" unbalanced="0"/>
    <cacheHierarchy uniqueName="[Measures].[JUG]" caption="JUG" measure="1" displayFolder="" measureGroup="MULTITEMP" count="0"/>
    <cacheHierarchy uniqueName="[Measures].[__XL_Count MULTITEMP]" caption="__XL_Count MULTITEMP" measure="1" displayFolder="" measureGroup="MULTITEMP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307762190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F7B42C-B9B5-4B2B-8716-C9F26F3B9E31}" name="TablaDinámica24" cacheId="764" applyNumberFormats="0" applyBorderFormats="0" applyFontFormats="0" applyPatternFormats="0" applyAlignmentFormats="0" applyWidthHeightFormats="1" dataCaption="Valores" tag="054adeb2-f482-4a8b-aa35-65b8b2ae771d" updatedVersion="8" minRefreshableVersion="3" useAutoFormatting="1" subtotalHiddenItems="1" colGrandTotals="0" itemPrintTitles="1" createdVersion="8" indent="0" outline="1" outlineData="1" multipleFieldFilters="0">
  <location ref="A4:D53" firstHeaderRow="1" firstDataRow="2" firstDataCol="1" rowPageCount="1" colPageCount="1"/>
  <pivotFields count="5">
    <pivotField dataField="1" subtotalTop="0" showAll="0" defaultSubtotal="0"/>
    <pivotField axis="axisRow" allDrilled="1" subtotalTop="0" showAll="0" sortType="descending" defaultSubtotal="0" defaultAttributeDrillState="1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2" count="1" selected="0">
              <x v="0"/>
            </reference>
          </references>
        </pivotArea>
      </autoSortScope>
    </pivotField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1"/>
  </rowFields>
  <rowItems count="48">
    <i>
      <x v="34"/>
    </i>
    <i>
      <x v="11"/>
    </i>
    <i>
      <x v="40"/>
    </i>
    <i>
      <x v="3"/>
    </i>
    <i>
      <x v="17"/>
    </i>
    <i>
      <x v="1"/>
    </i>
    <i>
      <x v="30"/>
    </i>
    <i>
      <x v="44"/>
    </i>
    <i>
      <x v="20"/>
    </i>
    <i>
      <x/>
    </i>
    <i>
      <x v="8"/>
    </i>
    <i>
      <x v="46"/>
    </i>
    <i>
      <x v="2"/>
    </i>
    <i>
      <x v="26"/>
    </i>
    <i>
      <x v="16"/>
    </i>
    <i>
      <x v="22"/>
    </i>
    <i>
      <x v="5"/>
    </i>
    <i>
      <x v="15"/>
    </i>
    <i>
      <x v="6"/>
    </i>
    <i>
      <x v="13"/>
    </i>
    <i>
      <x v="42"/>
    </i>
    <i>
      <x v="38"/>
    </i>
    <i>
      <x v="4"/>
    </i>
    <i>
      <x v="32"/>
    </i>
    <i>
      <x v="21"/>
    </i>
    <i>
      <x v="36"/>
    </i>
    <i>
      <x v="9"/>
    </i>
    <i>
      <x v="14"/>
    </i>
    <i>
      <x v="10"/>
    </i>
    <i>
      <x v="18"/>
    </i>
    <i>
      <x v="24"/>
    </i>
    <i>
      <x v="33"/>
    </i>
    <i>
      <x v="25"/>
    </i>
    <i>
      <x v="35"/>
    </i>
    <i>
      <x v="7"/>
    </i>
    <i>
      <x v="37"/>
    </i>
    <i>
      <x v="27"/>
    </i>
    <i>
      <x v="39"/>
    </i>
    <i>
      <x v="28"/>
    </i>
    <i>
      <x v="41"/>
    </i>
    <i>
      <x v="29"/>
    </i>
    <i>
      <x v="43"/>
    </i>
    <i>
      <x v="45"/>
    </i>
    <i>
      <x v="19"/>
    </i>
    <i>
      <x v="31"/>
    </i>
    <i>
      <x v="12"/>
    </i>
    <i>
      <x v="23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9" name="[MULTITEMP].[Acronimo].&amp;[JUG]" cap="JUG"/>
  </pageFields>
  <dataFields count="1">
    <dataField fld="0" subtotal="count" baseField="0" baseItem="0"/>
  </dataFields>
  <pivotHierarchies count="22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2" level="1">
        <member name="[MULTITEMP].[NomCategoria].&amp;[Benjamin Femenino IR]"/>
        <member name="[MULTITEMP].[NomCategoria].&amp;[Benjamín Femenino IR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5"/>
  </rowHierarchiesUsage>
  <colHierarchiesUsage count="1">
    <colHierarchyUsage hierarchyUsage="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Consulta - MULTITEMP">
        <x15:activeTabTopLevelEntity name="[MULTITEMP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NomCategoria" xr10:uid="{E694DD5B-5F2D-470A-9D67-5027D6C78E42}" sourceName="[MULTITEMP].[NomCategoria]">
  <pivotTables>
    <pivotTable tabId="1" name="TablaDinámica24"/>
  </pivotTables>
  <data>
    <olap pivotCacheId="307762190">
      <levels count="2">
        <level uniqueName="[MULTITEMP].[NomCategoria].[(All)]" sourceCaption="(All)" count="0"/>
        <level uniqueName="[MULTITEMP].[NomCategoria].[NomCategoria]" sourceCaption="NomCategoria" count="178">
          <ranges>
            <range startItem="0">
              <i n="[MULTITEMP].[NomCategoria].&amp;[Alevín Fem Otros Aytos]" c="Alevín Fem Otros Aytos"/>
              <i n="[MULTITEMP].[NomCategoria].&amp;[Alevín Femenino IR]" c="Alevín Femenino IR"/>
              <i n="[MULTITEMP].[NomCategoria].&amp;[Alevín Masculino IR]" c="Alevín Masculino IR"/>
              <i n="[MULTITEMP].[NomCategoria].&amp;[Alevin Mixto Ayto Valencia]" c="Alevin Mixto Ayto Valencia"/>
              <i n="[MULTITEMP].[NomCategoria].&amp;[Alevín Mixto Ayto Valencia]" c="Alevín Mixto Ayto Valencia"/>
              <i n="[MULTITEMP].[NomCategoria].&amp;[Alevín Mixto Consorci Horta]" c="Alevín Mixto Consorci Horta"/>
              <i n="[MULTITEMP].[NomCategoria].&amp;[Alevín Mixto JJDDEE Paterna]" c="Alevín Mixto JJDDEE Paterna"/>
              <i n="[MULTITEMP].[NomCategoria].&amp;[Alevin Mixto NP Alicante]" c="Alevin Mixto NP Alicante"/>
              <i n="[MULTITEMP].[NomCategoria].&amp;[Alevín Mixto NP Alicante]" c="Alevín Mixto NP Alicante"/>
              <i n="[MULTITEMP].[NomCategoria].&amp;[Alevín Mixto Otros Aytos]" c="Alevín Mixto Otros Aytos"/>
              <i n="[MULTITEMP].[NomCategoria].&amp;[Alevin Mixto Pat Castellon]" c="Alevin Mixto Pat Castellon"/>
              <i n="[MULTITEMP].[NomCategoria].&amp;[Alevín Mixto Patronato Cast]" c="Alevín Mixto Patronato Cast"/>
              <i n="[MULTITEMP].[NomCategoria].&amp;[Benjamin Femenino IR]" c="Benjamin Femenino IR"/>
              <i n="[MULTITEMP].[NomCategoria].&amp;[Benjamín Femenino IR]" c="Benjamín Femenino IR"/>
              <i n="[MULTITEMP].[NomCategoria].&amp;[Benjamin Mixto Ayto Valencia]" c="Benjamin Mixto Ayto Valencia"/>
              <i n="[MULTITEMP].[NomCategoria].&amp;[Benjamín Mixto Ayto Valencia]" c="Benjamín Mixto Ayto Valencia"/>
              <i n="[MULTITEMP].[NomCategoria].&amp;[Benjamín Mixto Consorci Horta]" c="Benjamín Mixto Consorci Horta"/>
              <i n="[MULTITEMP].[NomCategoria].&amp;[Benjamín Mixto IR]" c="Benjamín Mixto IR"/>
              <i n="[MULTITEMP].[NomCategoria].&amp;[Benjamín Mixto JJDDEE Paterna]" c="Benjamín Mixto JJDDEE Paterna"/>
              <i n="[MULTITEMP].[NomCategoria].&amp;[Benjamin Mixto NP Alicante]" c="Benjamin Mixto NP Alicante"/>
              <i n="[MULTITEMP].[NomCategoria].&amp;[Benjamín Mixto NP Alicante]" c="Benjamín Mixto NP Alicante"/>
              <i n="[MULTITEMP].[NomCategoria].&amp;[Benjamin Mixto Otros Aytos]" c="Benjamin Mixto Otros Aytos"/>
              <i n="[MULTITEMP].[NomCategoria].&amp;[Benjamín Mixto Otros Aytos]" c="Benjamín Mixto Otros Aytos"/>
              <i n="[MULTITEMP].[NomCategoria].&amp;[Benjamín Mixto Patronato Cast]" c="Benjamín Mixto Patronato Cast"/>
              <i n="[MULTITEMP].[NomCategoria].&amp;[Benjamin Pat Castellon]" c="Benjamin Pat Castellon"/>
              <i n="[MULTITEMP].[NomCategoria].&amp;[Cad Mixto Ayto Valencia]" c="Cad Mixto Ayto Valencia"/>
              <i n="[MULTITEMP].[NomCategoria].&amp;[Cadete Femenino IR]" c="Cadete Femenino IR"/>
              <i n="[MULTITEMP].[NomCategoria].&amp;[Cadete Masculino IR]" c="Cadete Masculino IR"/>
              <i n="[MULTITEMP].[NomCategoria].&amp;[Cadete Mixto Ayto Valencia]" c="Cadete Mixto Ayto Valencia"/>
              <i n="[MULTITEMP].[NomCategoria].&amp;[Cadete Mixto NP Alicante]" c="Cadete Mixto NP Alicante"/>
              <i n="[MULTITEMP].[NomCategoria].&amp;[Cadete Mixto Otros Aytos]" c="Cadete Mixto Otros Aytos"/>
              <i n="[MULTITEMP].[NomCategoria].&amp;[Cad-Juv Fem Ayto Valencia]" c="Cad-Juv Fem Ayto Valencia"/>
              <i n="[MULTITEMP].[NomCategoria].&amp;[Cad-Juv Mixto NP Alicante]" c="Cad-Juv Mixto NP Alicante"/>
              <i n="[MULTITEMP].[NomCategoria].&amp;[Cto. 1ª División Femenina]" c="Cto. 1ª División Femenina"/>
              <i n="[MULTITEMP].[NomCategoria].&amp;[Cto. España 1ª Div. Masculina]" c="Cto. España 1ª Div. Masculina"/>
              <i n="[MULTITEMP].[NomCategoria].&amp;[Inf Mixto Otros Aytos]" c="Inf Mixto Otros Aytos"/>
              <i n="[MULTITEMP].[NomCategoria].&amp;[Infantil Femenino IR]" c="Infantil Femenino IR"/>
              <i n="[MULTITEMP].[NomCategoria].&amp;[Infantil Masculino IR]" c="Infantil Masculino IR"/>
              <i n="[MULTITEMP].[NomCategoria].&amp;[Infantil Masculino Otros Aytos]" c="Infantil Masculino Otros Aytos"/>
              <i n="[MULTITEMP].[NomCategoria].&amp;[Infantil Mixto Ayto Valencia]" c="Infantil Mixto Ayto Valencia"/>
              <i n="[MULTITEMP].[NomCategoria].&amp;[Infantil Mixto JJDDEE Paterna]" c="Infantil Mixto JJDDEE Paterna"/>
              <i n="[MULTITEMP].[NomCategoria].&amp;[Infantil Mixto NP Alicante]" c="Infantil Mixto NP Alicante"/>
              <i n="[MULTITEMP].[NomCategoria].&amp;[Infantil Mixto Otros Aytos]" c="Infantil Mixto Otros Aytos"/>
              <i n="[MULTITEMP].[NomCategoria].&amp;[Inf-Cad Mixto NP Alicante]" c="Inf-Cad Mixto NP Alicante"/>
              <i n="[MULTITEMP].[NomCategoria].&amp;[Junior Femenino]" c="Junior Femenino"/>
              <i n="[MULTITEMP].[NomCategoria].&amp;[Junior Masculino]" c="Junior Masculino"/>
              <i n="[MULTITEMP].[NomCategoria].&amp;[Junior Masculino Autonómico]" c="Junior Masculino Autonómico"/>
              <i n="[MULTITEMP].[NomCategoria].&amp;[Junior Masculino Preferente]" c="Junior Masculino Preferente"/>
              <i n="[MULTITEMP].[NomCategoria].&amp;[Junior Masculino Primera Zonal]" c="Junior Masculino Primera Zonal"/>
              <i n="[MULTITEMP].[NomCategoria].&amp;[Juv Mixto Ayto Valencia]" c="Juv Mixto Ayto Valencia"/>
              <i n="[MULTITEMP].[NomCategoria].&amp;[Juvenil Femenino Ayto Valencia]" c="Juvenil Femenino Ayto Valencia"/>
              <i n="[MULTITEMP].[NomCategoria].&amp;[Juvenil Mixto Ayto Valencia]" c="Juvenil Mixto Ayto Valencia"/>
              <i n="[MULTITEMP].[NomCategoria].&amp;[L.F.-2]" c="L.F.-2"/>
              <i n="[MULTITEMP].[NomCategoria].&amp;[LF CHALLENGE]" c="LF CHALLENGE"/>
              <i n="[MULTITEMP].[NomCategoria].&amp;[LF ENDESA]" c="LF ENDESA"/>
              <i n="[MULTITEMP].[NomCategoria].&amp;[LIGA EBA]" c="LIGA EBA"/>
              <i n="[MULTITEMP].[NomCategoria].&amp;[LIGA ENDESA]" c="LIGA ENDESA"/>
              <i n="[MULTITEMP].[NomCategoria].&amp;[LIGA LEB ORO]" c="LIGA LEB ORO"/>
              <i n="[MULTITEMP].[NomCategoria].&amp;[LIGA LEB PLATA]" c="LIGA LEB PLATA"/>
              <i n="[MULTITEMP].[NomCategoria].&amp;[Liga Patronato Cast Infantil]" c="Liga Patronato Cast Infantil"/>
              <i n="[MULTITEMP].[NomCategoria].&amp;[LLVAL 1ª Div Fem]" c="LLVAL 1ª Div Fem"/>
              <i n="[MULTITEMP].[NomCategoria].&amp;[LLVAL 1ª Div Mas]" c="LLVAL 1ª Div Mas"/>
              <i n="[MULTITEMP].[NomCategoria].&amp;[LLVAL Alev Fem Primera ALI]" c="LLVAL Alev Fem Primera ALI"/>
              <i n="[MULTITEMP].[NomCategoria].&amp;[LLVAL Alev Fem Primera VLC]" c="LLVAL Alev Fem Primera VLC"/>
              <i n="[MULTITEMP].[NomCategoria].&amp;[LLVAL Alev Masc Primera VLC]" c="LLVAL Alev Masc Primera VLC"/>
              <i n="[MULTITEMP].[NomCategoria].&amp;[LLVAL Benj Mx Primera VLC]" c="LLVAL Benj Mx Primera VLC"/>
              <i n="[MULTITEMP].[NomCategoria].&amp;[LLVAL Cad Fem Primera ALI]" c="LLVAL Cad Fem Primera ALI"/>
              <i n="[MULTITEMP].[NomCategoria].&amp;[LLVAL Cad Fem Primera VLC]" c="LLVAL Cad Fem Primera VLC"/>
              <i n="[MULTITEMP].[NomCategoria].&amp;[LLVAL Cad Masc Primera ALI]" c="LLVAL Cad Masc Primera ALI"/>
              <i n="[MULTITEMP].[NomCategoria].&amp;[LLVAL Cad Masc Primera VLC]" c="LLVAL Cad Masc Primera VLC"/>
              <i n="[MULTITEMP].[NomCategoria].&amp;[LLVAL Inf Fem Primera ALI]" c="LLVAL Inf Fem Primera ALI"/>
              <i n="[MULTITEMP].[NomCategoria].&amp;[LLVAL Inf Fem Primera VLC]" c="LLVAL Inf Fem Primera VLC"/>
              <i n="[MULTITEMP].[NomCategoria].&amp;[LLVAL Inf Masc Primera ALI]" c="LLVAL Inf Masc Primera ALI"/>
              <i n="[MULTITEMP].[NomCategoria].&amp;[LLVAL Inf Masc Primera VLC]" c="LLVAL Inf Masc Primera VLC"/>
              <i n="[MULTITEMP].[NomCategoria].&amp;[LLVAL Jr Fem Primera ALI]" c="LLVAL Jr Fem Primera ALI"/>
              <i n="[MULTITEMP].[NomCategoria].&amp;[LLVAL Jr Fem Primera VLC]" c="LLVAL Jr Fem Primera VLC"/>
              <i n="[MULTITEMP].[NomCategoria].&amp;[LLVAL Jr Masc Primera VLC]" c="LLVAL Jr Masc Primera VLC"/>
              <i n="[MULTITEMP].[NomCategoria].&amp;[LLVAL Jr Masc Segunda ALI]" c="LLVAL Jr Masc Segunda ALI"/>
              <i n="[MULTITEMP].[NomCategoria].&amp;[LLVAL Jr Masc Segunda CST]" c="LLVAL Jr Masc Segunda CST"/>
              <i n="[MULTITEMP].[NomCategoria].&amp;[LLVAL Jr Masc Segunda VLC]" c="LLVAL Jr Masc Segunda VLC"/>
              <i n="[MULTITEMP].[NomCategoria].&amp;[LLVAL Sr Fem Primera ALI]" c="LLVAL Sr Fem Primera ALI"/>
              <i n="[MULTITEMP].[NomCategoria].&amp;[LLVAL Sr Fem Primera VLC]" c="LLVAL Sr Fem Primera VLC"/>
              <i n="[MULTITEMP].[NomCategoria].&amp;[LLVAL Sr Masc Primera ALI]" c="LLVAL Sr Masc Primera ALI"/>
              <i n="[MULTITEMP].[NomCategoria].&amp;[LLVAL Sr Masc Primera VLC]" c="LLVAL Sr Masc Primera VLC"/>
              <i n="[MULTITEMP].[NomCategoria].&amp;[LLVAL Sr Masc Segunda ALI]" c="LLVAL Sr Masc Segunda ALI"/>
              <i n="[MULTITEMP].[NomCategoria].&amp;[LLVAL Sr Masc Segunda CST]" c="LLVAL Sr Masc Segunda CST"/>
              <i n="[MULTITEMP].[NomCategoria].&amp;[LLVAL Sr Masc Segunda VLC]" c="LLVAL Sr Masc Segunda VLC"/>
              <i n="[MULTITEMP].[NomCategoria].&amp;[Partidos Amistosos]" c="Partidos Amistosos"/>
              <i n="[MULTITEMP].[NomCategoria].&amp;[Prebenjamín Mixto NP Alicante]" c="Prebenjamín Mixto NP Alicante"/>
              <i n="[MULTITEMP].[NomCategoria].&amp;[Prebenjamin Mx NP Alicante]" c="Prebenjamin Mx NP Alicante"/>
              <i n="[MULTITEMP].[NomCategoria].&amp;[Prebenjamin Otros Aytos]" c="Prebenjamin Otros Aytos"/>
              <i n="[MULTITEMP].[NomCategoria].&amp;[Prebenjamín Otros Aytos]" c="Prebenjamín Otros Aytos"/>
              <i n="[MULTITEMP].[NomCategoria].&amp;[Pre-infantil Femenino IR]" c="Pre-infantil Femenino IR"/>
              <i n="[MULTITEMP].[NomCategoria].&amp;[Pre-infantil Masculino IR]" c="Pre-infantil Masculino IR"/>
              <i n="[MULTITEMP].[NomCategoria].&amp;[PRIMERA FEB]" c="PRIMERA FEB"/>
              <i n="[MULTITEMP].[NomCategoria].&amp;[Seg A.Deportivo Entrenamiento]" c="Seg A.Deportivo Entrenamiento"/>
              <i n="[MULTITEMP].[NomCategoria].&amp;[SEGUNDA FEB]" c="SEGUNDA FEB"/>
              <i n="[MULTITEMP].[NomCategoria].&amp;[Senior Femenino]" c="Senior Femenino"/>
              <i n="[MULTITEMP].[NomCategoria].&amp;[Senior Femenino Autonómico]" c="Senior Femenino Autonómico"/>
              <i n="[MULTITEMP].[NomCategoria].&amp;[Senior Femenino Preferente]" c="Senior Femenino Preferente"/>
              <i n="[MULTITEMP].[NomCategoria].&amp;[Senior Masculino Autonomico]" c="Senior Masculino Autonomico"/>
              <i n="[MULTITEMP].[NomCategoria].&amp;[Senior Masculino Autonómico]" c="Senior Masculino Autonómico"/>
              <i n="[MULTITEMP].[NomCategoria].&amp;[Senior Masculino Preferente]" c="Senior Masculino Preferente"/>
              <i n="[MULTITEMP].[NomCategoria].&amp;[Senior Masculino Primera Zonal]" c="Senior Masculino Primera Zonal"/>
              <i n="[MULTITEMP].[NomCategoria].&amp;[Senior Masculino Segunda Zonal]" c="Senior Masculino Segunda Zonal"/>
              <i n="[MULTITEMP].[NomCategoria].&amp;[TERCERA FEB]" c="TERCERA FEB"/>
              <i n="[MULTITEMP].[NomCategoria].&amp;[TF Alev Fem Primera ALI]" c="TF Alev Fem Primera ALI"/>
              <i n="[MULTITEMP].[NomCategoria].&amp;[TF Alev Fem Primera VLC]" c="TF Alev Fem Primera VLC"/>
              <i n="[MULTITEMP].[NomCategoria].&amp;[TF Alev Masc Primera VLC]" c="TF Alev Masc Primera VLC"/>
              <i n="[MULTITEMP].[NomCategoria].&amp;[TF Alev Masc Segunda ALI]" c="TF Alev Masc Segunda ALI"/>
              <i n="[MULTITEMP].[NomCategoria].&amp;[TF Alev Masc Segunda VLC]" c="TF Alev Masc Segunda VLC"/>
              <i n="[MULTITEMP].[NomCategoria].&amp;[TF Benj Mx Primera VLC]" c="TF Benj Mx Primera VLC"/>
              <i n="[MULTITEMP].[NomCategoria].&amp;[TF Cad Fem Primera ALI]" c="TF Cad Fem Primera ALI"/>
              <i n="[MULTITEMP].[NomCategoria].&amp;[TF Cad Fem Primera VLC]" c="TF Cad Fem Primera VLC"/>
              <i n="[MULTITEMP].[NomCategoria].&amp;[TF Cad Masc Primera VLC]" c="TF Cad Masc Primera VLC"/>
              <i n="[MULTITEMP].[NomCategoria].&amp;[TF Cad Masc Segunda ALI]" c="TF Cad Masc Segunda ALI"/>
              <i n="[MULTITEMP].[NomCategoria].&amp;[TF Cad Masc Segunda CST]" c="TF Cad Masc Segunda CST"/>
              <i n="[MULTITEMP].[NomCategoria].&amp;[TF Cad Masc Segunda VLC]" c="TF Cad Masc Segunda VLC"/>
              <i n="[MULTITEMP].[NomCategoria].&amp;[TF Inf Fem Primera ALI]" c="TF Inf Fem Primera ALI"/>
              <i n="[MULTITEMP].[NomCategoria].&amp;[TF Inf Fem Primera VLC]" c="TF Inf Fem Primera VLC"/>
              <i n="[MULTITEMP].[NomCategoria].&amp;[TF Inf Masc Primera VLC]" c="TF Inf Masc Primera VLC"/>
              <i n="[MULTITEMP].[NomCategoria].&amp;[TF Inf Masc Segunda ALI]" c="TF Inf Masc Segunda ALI"/>
              <i n="[MULTITEMP].[NomCategoria].&amp;[TF Inf Masc Segunda CST]" c="TF Inf Masc Segunda CST"/>
              <i n="[MULTITEMP].[NomCategoria].&amp;[TF Inf Masc Segunda VLC]" c="TF Inf Masc Segunda VLC"/>
              <i n="[MULTITEMP].[NomCategoria].&amp;[TF Jr Fem Primera ALI]" c="TF Jr Fem Primera ALI"/>
              <i n="[MULTITEMP].[NomCategoria].&amp;[TF Jr Fem Primera VLC]" c="TF Jr Fem Primera VLC"/>
              <i n="[MULTITEMP].[NomCategoria].&amp;[TF Jr Masc Primera VLC]" c="TF Jr Masc Primera VLC"/>
              <i n="[MULTITEMP].[NomCategoria].&amp;[TF Jr Masc Segunda ALI]" c="TF Jr Masc Segunda ALI"/>
              <i n="[MULTITEMP].[NomCategoria].&amp;[TF Jr Masc Segunda VLC]" c="TF Jr Masc Segunda VLC"/>
              <i n="[MULTITEMP].[NomCategoria].&amp;[TF Pre-Inf Masc VLC]" c="TF Pre-Inf Masc VLC"/>
              <i n="[MULTITEMP].[NomCategoria].&amp;[TF Sr Fem Primera VLC]" c="TF Sr Fem Primera VLC"/>
              <i n="[MULTITEMP].[NomCategoria].&amp;[TF Sr Masc Primera VLC]" c="TF Sr Masc Primera VLC"/>
              <i n="[MULTITEMP].[NomCategoria].&amp;[TF Sr Masc Segunda ALI]" c="TF Sr Masc Segunda ALI"/>
              <i n="[MULTITEMP].[NomCategoria].&amp;[TF Sr Masc Segunda VLC]" c="TF Sr Masc Segunda VLC"/>
              <i n="[MULTITEMP].[NomCategoria].&amp;[TF Sr Masc Tercera VLC]" c="TF Sr Masc Tercera VLC"/>
              <i n="[MULTITEMP].[NomCategoria].&amp;[Junior Femenino 3x3 U17]" c="Junior Femenino 3x3 U17" nd="1"/>
              <i n="[MULTITEMP].[NomCategoria].&amp;[Junior Masculino 3x3 U17]" c="Junior Masculino 3x3 U17" nd="1"/>
              <i n="[MULTITEMP].[NomCategoria].&amp;[LLVAL Alev Masc Primera ALI]" c="LLVAL Alev Masc Primera ALI" nd="1"/>
              <i n="[MULTITEMP].[NomCategoria].&amp;[LLVAL Alev Masc PrimeraVLC-CST]" c="LLVAL Alev Masc PrimeraVLC-CST" nd="1"/>
              <i n="[MULTITEMP].[NomCategoria].&amp;[LLVAL Benj Mx Primera VLC-CST]" c="LLVAL Benj Mx Primera VLC-CST" nd="1"/>
              <i n="[MULTITEMP].[NomCategoria].&amp;[LLVAL Cad Fem Primera VLC-CST]" c="LLVAL Cad Fem Primera VLC-CST" nd="1"/>
              <i n="[MULTITEMP].[NomCategoria].&amp;[LLVAL Cad Masc Primera VLC-CST]" c="LLVAL Cad Masc Primera VLC-CST" nd="1"/>
              <i n="[MULTITEMP].[NomCategoria].&amp;[LLVAL EBA]" c="LLVAL EBA" nd="1"/>
              <i n="[MULTITEMP].[NomCategoria].&amp;[LLVAL FEMENINA]" c="LLVAL FEMENINA" nd="1"/>
              <i n="[MULTITEMP].[NomCategoria].&amp;[LLVAL Inf Fem Primera VLC-CST]" c="LLVAL Inf Fem Primera VLC-CST" nd="1"/>
              <i n="[MULTITEMP].[NomCategoria].&amp;[LLVAL Inf Masc Primera VLC-CST]" c="LLVAL Inf Masc Primera VLC-CST" nd="1"/>
              <i n="[MULTITEMP].[NomCategoria].&amp;[LLVAL Jr Fem Primera VLC-CST]" c="LLVAL Jr Fem Primera VLC-CST" nd="1"/>
              <i n="[MULTITEMP].[NomCategoria].&amp;[LLVAL Jr Masc Primera VLC-CST]" c="LLVAL Jr Masc Primera VLC-CST" nd="1"/>
              <i n="[MULTITEMP].[NomCategoria].&amp;[LLVAL Jr Masc Segunda VLC-CST]" c="LLVAL Jr Masc Segunda VLC-CST" nd="1"/>
              <i n="[MULTITEMP].[NomCategoria].&amp;[LLVAL LEB ORO]" c="LLVAL LEB ORO" nd="1"/>
              <i n="[MULTITEMP].[NomCategoria].&amp;[LLVAL LEB PLATA]" c="LLVAL LEB PLATA" nd="1"/>
              <i n="[MULTITEMP].[NomCategoria].&amp;[LLVAL Pre-Inf Fem Primera VLC]" c="LLVAL Pre-Inf Fem Primera VLC" nd="1"/>
              <i n="[MULTITEMP].[NomCategoria].&amp;[LLVAL Pre-Inf Masc Primera VLC]" c="LLVAL Pre-Inf Masc Primera VLC" nd="1"/>
              <i n="[MULTITEMP].[NomCategoria].&amp;[LLVAL PRIMERA FEB]" c="LLVAL PRIMERA FEB" nd="1"/>
              <i n="[MULTITEMP].[NomCategoria].&amp;[LLVAL SEGUNDA FEB]" c="LLVAL SEGUNDA FEB" nd="1"/>
              <i n="[MULTITEMP].[NomCategoria].&amp;[LLVAL Sr Fem Primera VLC-CST]" c="LLVAL Sr Fem Primera VLC-CST" nd="1"/>
              <i n="[MULTITEMP].[NomCategoria].&amp;[LLVAL Sr Masc Primera VLC-CST]" c="LLVAL Sr Masc Primera VLC-CST" nd="1"/>
              <i n="[MULTITEMP].[NomCategoria].&amp;[LLVAL Sr Masc Segunda VLC-CST]" c="LLVAL Sr Masc Segunda VLC-CST" nd="1"/>
              <i n="[MULTITEMP].[NomCategoria].&amp;[LLVAL TERCERA FEB]" c="LLVAL TERCERA FEB" nd="1"/>
              <i n="[MULTITEMP].[NomCategoria].&amp;[Partidos Comité]" c="Partidos Comité" nd="1"/>
              <i n="[MULTITEMP].[NomCategoria].&amp;[TF Alev Fem Segunda VLC]" c="TF Alev Fem Segunda VLC" nd="1"/>
              <i n="[MULTITEMP].[NomCategoria].&amp;[TF Alev Masc Primera ALI]" c="TF Alev Masc Primera ALI" nd="1"/>
              <i n="[MULTITEMP].[NomCategoria].&amp;[TF Alev Masc Tercera ALI]" c="TF Alev Masc Tercera ALI" nd="1"/>
              <i n="[MULTITEMP].[NomCategoria].&amp;[TF Alev Masc Tercera VLC]" c="TF Alev Masc Tercera VLC" nd="1"/>
              <i n="[MULTITEMP].[NomCategoria].&amp;[TF Benj Mx Segunda VLC]" c="TF Benj Mx Segunda VLC" nd="1"/>
              <i n="[MULTITEMP].[NomCategoria].&amp;[TF Cad Fem Segunda VLC]" c="TF Cad Fem Segunda VLC" nd="1"/>
              <i n="[MULTITEMP].[NomCategoria].&amp;[TF Cad Masc Tercera ALI]" c="TF Cad Masc Tercera ALI" nd="1"/>
              <i n="[MULTITEMP].[NomCategoria].&amp;[TF Cad Masc Tercera VLC]" c="TF Cad Masc Tercera VLC" nd="1"/>
              <i n="[MULTITEMP].[NomCategoria].&amp;[TF Inf Fem Primera CST]" c="TF Inf Fem Primera CST" nd="1"/>
              <i n="[MULTITEMP].[NomCategoria].&amp;[TF Inf Fem Segunda ALI]" c="TF Inf Fem Segunda ALI" nd="1"/>
              <i n="[MULTITEMP].[NomCategoria].&amp;[TF Inf Fem Segunda VLC]" c="TF Inf Fem Segunda VLC" nd="1"/>
              <i n="[MULTITEMP].[NomCategoria].&amp;[TF Inf Masc Tercera ALI]" c="TF Inf Masc Tercera ALI" nd="1"/>
              <i n="[MULTITEMP].[NomCategoria].&amp;[TF Inf Masc Tercera VLC]" c="TF Inf Masc Tercera VLC" nd="1"/>
              <i n="[MULTITEMP].[NomCategoria].&amp;[TF Jr Fem Segunda ALI]" c="TF Jr Fem Segunda ALI" nd="1"/>
              <i n="[MULTITEMP].[NomCategoria].&amp;[TF Jr Fem Segunda VLC]" c="TF Jr Fem Segunda VLC" nd="1"/>
              <i n="[MULTITEMP].[NomCategoria].&amp;[TF Jr Masc Primera ALI]" c="TF Jr Masc Primera ALI" nd="1"/>
              <i n="[MULTITEMP].[NomCategoria].&amp;[TF Pre-Inf Fem VLC]" c="TF Pre-Inf Fem VLC" nd="1"/>
              <i n="[MULTITEMP].[NomCategoria].&amp;[TF Sr Fem Segunda VLC]" c="TF Sr Fem Segunda VLC" nd="1"/>
            </range>
          </ranges>
        </level>
      </levels>
      <selections count="2">
        <selection n="[MULTITEMP].[NomCategoria].&amp;[Benjamin Femenino IR]"/>
        <selection n="[MULTITEMP].[NomCategoria].&amp;[Benjamín Femenino IR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IdTemporada" xr10:uid="{763336DF-B618-4100-99A3-320F4E6A9B69}" sourceName="[MULTITEMP].[IdTemporada]">
  <pivotTables>
    <pivotTable tabId="1" name="TablaDinámica24"/>
  </pivotTables>
  <data>
    <olap pivotCacheId="307762190">
      <levels count="2">
        <level uniqueName="[MULTITEMP].[IdTemporada].[(All)]" sourceCaption="(All)" count="0"/>
        <level uniqueName="[MULTITEMP].[IdTemporada].[IdTemporada]" sourceCaption="IdTemporada" count="3">
          <ranges>
            <range startItem="0">
              <i n="[MULTITEMP].[IdTemporada].&amp;[2022]" c="2022"/>
              <i n="[MULTITEMP].[IdTemporada].&amp;[2023]" c="2023"/>
              <i n="[MULTITEMP].[IdTemporada].&amp;[2024]" c="2024"/>
            </range>
          </ranges>
        </level>
      </levels>
      <selections count="1">
        <selection n="[MULTITEMP].[IdTemporada].[All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omCategoria" xr10:uid="{6CA1ACB0-E1E8-4BBE-85C6-0E5CAD9293D1}" cache="SegmentaciónDeDatos_NomCategoria" caption="NomCategoria" columnCount="3" level="1" rowHeight="257175"/>
  <slicer name="IdTemporada" xr10:uid="{CAFE8488-4429-4866-BF6B-BF2409550644}" cache="SegmentaciónDeDatos_IdTemporada" caption="IdTemporada" level="1" rowHeight="2571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1F52BDE-86E7-4934-A186-6B24019FD9AE}" name="Tabla3" displayName="Tabla3" ref="V3:AB8" totalsRowCount="1" headerRowDxfId="181" dataDxfId="180" dataCellStyle="Porcentaje">
  <autoFilter ref="V3:AB7" xr:uid="{C1F52BDE-86E7-4934-A186-6B24019FD9AE}"/>
  <tableColumns count="7">
    <tableColumn id="1" xr3:uid="{B2F576E5-FB46-4F71-9F91-3C0CF76DB8FF}" name="-" totalsRowLabel="Total"/>
    <tableColumn id="2" xr3:uid="{3BDC2621-8E69-4132-8B1F-4AE8F6D37742}" name="22/23" totalsRowFunction="sum" dataDxfId="179" totalsRowDxfId="5"/>
    <tableColumn id="3" xr3:uid="{758BC5AF-2D6A-4D39-B352-E24BD46270E7}" name="%" dataDxfId="178" totalsRowDxfId="4" dataCellStyle="Porcentaje"/>
    <tableColumn id="4" xr3:uid="{32AF76CC-4111-4845-ACAF-AABC491148CB}" name="23/24" totalsRowFunction="sum" dataDxfId="177" totalsRowDxfId="3"/>
    <tableColumn id="5" xr3:uid="{E9AEE766-6B69-487E-A26E-AA1DA0B4EA0B}" name="%3" dataDxfId="176" totalsRowDxfId="2" dataCellStyle="Porcentaje"/>
    <tableColumn id="6" xr3:uid="{BA0B43F4-3B2D-413F-89A2-FBDCCAA1EEA3}" name="24/25" totalsRowFunction="sum" dataDxfId="175" totalsRowDxfId="1"/>
    <tableColumn id="7" xr3:uid="{EDFFBB21-49C5-4870-92B9-5E251BF1F8CA}" name="%2" totalsRowFunction="sum" dataDxfId="174" totalsRowDxfId="0" dataCellStyle="Porcentaje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3E5665C-4DE0-4E2C-9A21-A1D4D4AA476D}" name="Tabla361014" displayName="Tabla361014" ref="AL12:AR17" totalsRowCount="1" headerRowDxfId="133" dataDxfId="132" dataCellStyle="Porcentaje">
  <autoFilter ref="AL12:AR16" xr:uid="{A3E5665C-4DE0-4E2C-9A21-A1D4D4AA476D}"/>
  <tableColumns count="7">
    <tableColumn id="1" xr3:uid="{B337A1A7-51C9-427D-BE58-484C6658551F}" name="-" totalsRowLabel="Total"/>
    <tableColumn id="2" xr3:uid="{1CDE2331-3258-4DE2-B294-9167C9BBADCC}" name="22/23" totalsRowFunction="sum" dataDxfId="131" totalsRowDxfId="83"/>
    <tableColumn id="3" xr3:uid="{7B7F3E9E-C693-47FD-88ED-70BD35FAB559}" name="%" dataDxfId="130" totalsRowDxfId="82" dataCellStyle="Porcentaje"/>
    <tableColumn id="4" xr3:uid="{E478EB62-25A1-4767-A1AD-40B0D2165318}" name="23/24" totalsRowFunction="sum" dataDxfId="129" totalsRowDxfId="81"/>
    <tableColumn id="5" xr3:uid="{6677A63F-0506-41A1-8CF4-838EA32A99AA}" name="%3" dataDxfId="128" totalsRowDxfId="80" dataCellStyle="Porcentaje"/>
    <tableColumn id="6" xr3:uid="{11837A66-96FA-4CC2-97BB-5A9484D66E64}" name="24/25" totalsRowFunction="sum" dataDxfId="127" totalsRowDxfId="79"/>
    <tableColumn id="7" xr3:uid="{D686CC19-755F-495C-9E90-416B00C0342F}" name="%2" totalsRowFunction="sum" dataDxfId="126" totalsRowDxfId="78" dataCellStyle="Porcentaje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2B2D74E-54DC-4FAE-8DFE-8AB00EF42388}" name="Tabla3671115" displayName="Tabla3671115" ref="AL21:AR26" totalsRowCount="1" headerRowDxfId="125" dataDxfId="124" dataCellStyle="Porcentaje">
  <autoFilter ref="AL21:AR25" xr:uid="{C2B2D74E-54DC-4FAE-8DFE-8AB00EF42388}"/>
  <tableColumns count="7">
    <tableColumn id="1" xr3:uid="{BE029221-644E-4DEA-A5DE-53564C52DCAC}" name="-" totalsRowLabel="Total"/>
    <tableColumn id="2" xr3:uid="{84D7E06E-903C-4C1D-A1B0-056C2D35FD3D}" name="22/23" totalsRowFunction="sum" dataDxfId="95" totalsRowDxfId="89"/>
    <tableColumn id="3" xr3:uid="{6C2DE262-A5E9-47DA-9AE8-BBFE44D2CEE0}" name="%" dataDxfId="94" totalsRowDxfId="88" dataCellStyle="Porcentaje"/>
    <tableColumn id="4" xr3:uid="{C8392D51-4AA8-4D90-90E2-A0C15379A821}" name="23/24" totalsRowFunction="sum" dataDxfId="93" totalsRowDxfId="87"/>
    <tableColumn id="5" xr3:uid="{C4FAEA3D-14B1-4CDB-9980-F3970701302C}" name="%3" dataDxfId="92" totalsRowDxfId="86" dataCellStyle="Porcentaje"/>
    <tableColumn id="6" xr3:uid="{139939DA-B011-4E6B-9E8F-5E921013DBA8}" name="24/25" totalsRowFunction="sum" dataDxfId="91" totalsRowDxfId="85"/>
    <tableColumn id="7" xr3:uid="{114103D4-A8B1-47A3-ACBC-D7A677043D6B}" name="%2" totalsRowFunction="sum" dataDxfId="90" totalsRowDxfId="84" dataCellStyle="Porcentaje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99477B9-8E76-4A23-8E40-7807BF740F19}" name="Tabla3681216" displayName="Tabla3681216" ref="AL30:AR35" totalsRowCount="1" headerRowDxfId="123" dataDxfId="122" dataCellStyle="Porcentaje">
  <autoFilter ref="AL30:AR34" xr:uid="{599477B9-8E76-4A23-8E40-7807BF740F19}"/>
  <tableColumns count="7">
    <tableColumn id="1" xr3:uid="{47578E37-D2CC-468C-AED4-432517F865D6}" name="-" totalsRowLabel="Total"/>
    <tableColumn id="2" xr3:uid="{5CA4EB6C-7230-47E2-A363-A1E34A05686C}" name="22/23" totalsRowFunction="sum" dataDxfId="121" totalsRowDxfId="114"/>
    <tableColumn id="3" xr3:uid="{E422DB3B-0893-4483-AAC5-5E644ED7A596}" name="%" dataDxfId="120" totalsRowDxfId="113" dataCellStyle="Porcentaje"/>
    <tableColumn id="4" xr3:uid="{FCFBB06A-12B6-45FC-91C0-BD5C57ECCCAB}" name="23/24" totalsRowFunction="sum" dataDxfId="119" totalsRowDxfId="112"/>
    <tableColumn id="5" xr3:uid="{736BB3E4-D4AE-4B41-BFF3-21540718F10E}" name="%3" dataDxfId="118" totalsRowDxfId="111" dataCellStyle="Porcentaje"/>
    <tableColumn id="6" xr3:uid="{933175F6-57C2-4639-9319-E85220CC737A}" name="24/25" totalsRowFunction="sum" dataDxfId="117" totalsRowDxfId="110"/>
    <tableColumn id="7" xr3:uid="{636C96BC-B5B7-4CFB-A3FC-E907634DC92F}" name="%2" totalsRowFunction="sum" dataDxfId="116" totalsRowDxfId="109" dataCellStyle="Porcentaje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15EA78B-DA8D-4AD0-BF9F-C6667FF35DC7}" name="Tabla368121619" displayName="Tabla368121619" ref="AL38:AR43" totalsRowCount="1" headerRowDxfId="115" dataDxfId="102" dataCellStyle="Porcentaje">
  <autoFilter ref="AL38:AR42" xr:uid="{615EA78B-DA8D-4AD0-BF9F-C6667FF35DC7}"/>
  <tableColumns count="7">
    <tableColumn id="1" xr3:uid="{D7A0F94F-2C58-4D8F-BC0A-88AB7CC1576A}" name="-" totalsRowLabel="Total"/>
    <tableColumn id="2" xr3:uid="{3AEC6017-3B6F-45C3-9EEE-70E8402E5F8A}" name="22/23" totalsRowFunction="sum" dataDxfId="108" totalsRowDxfId="101"/>
    <tableColumn id="3" xr3:uid="{5C163A37-29E1-4137-BDF3-FF76EAF5026A}" name="%" dataDxfId="107" totalsRowDxfId="100" dataCellStyle="Porcentaje"/>
    <tableColumn id="4" xr3:uid="{C253C609-FAD7-4291-98CF-8F4F780F0E19}" name="23/24" totalsRowFunction="sum" dataDxfId="106" totalsRowDxfId="99"/>
    <tableColumn id="5" xr3:uid="{5DB0B4C3-4805-4FEB-B7F6-437D29A19B28}" name="%3" dataDxfId="105" totalsRowDxfId="98" dataCellStyle="Porcentaje"/>
    <tableColumn id="6" xr3:uid="{DDAEEC57-F4B1-4665-B41D-5F5FDF33E2AC}" name="24/25" totalsRowFunction="sum" dataDxfId="104" totalsRowDxfId="97"/>
    <tableColumn id="7" xr3:uid="{9249FF1E-2B8B-452E-B2D6-254A3D34B803}" name="%2" totalsRowFunction="sum" dataDxfId="103" totalsRowDxfId="96" dataCellStyle="Porcentaj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13D57B2-76A1-497C-AF55-A15B3F572DE1}" name="Tabla36" displayName="Tabla36" ref="V12:AB17" totalsRowCount="1" headerRowDxfId="173" dataDxfId="172" dataCellStyle="Porcentaje">
  <autoFilter ref="V12:AB16" xr:uid="{513D57B2-76A1-497C-AF55-A15B3F572DE1}"/>
  <tableColumns count="7">
    <tableColumn id="1" xr3:uid="{CD3743CF-F996-4EC3-A8FB-C01E72BBC765}" name="-" totalsRowLabel="Total"/>
    <tableColumn id="2" xr3:uid="{AED1C40B-0C56-4E64-87E4-93458F2518B4}" name="22/23" totalsRowFunction="sum" dataDxfId="171" totalsRowDxfId="11"/>
    <tableColumn id="3" xr3:uid="{5826F8A2-94A4-4E6C-9FC8-D183285BF4CF}" name="%" dataDxfId="170" totalsRowDxfId="10" dataCellStyle="Porcentaje"/>
    <tableColumn id="4" xr3:uid="{8A63B1E5-26A2-49AD-813E-BD6E77270740}" name="23/24" totalsRowFunction="sum" dataDxfId="169" totalsRowDxfId="9"/>
    <tableColumn id="5" xr3:uid="{3A78E208-9244-41FC-BEB8-DC24DF4DCF46}" name="%3" dataDxfId="168" totalsRowDxfId="8" dataCellStyle="Porcentaje"/>
    <tableColumn id="6" xr3:uid="{7F2F63BC-32A3-448A-9426-5BA7DD6C3E6B}" name="24/25" totalsRowFunction="sum" dataDxfId="167" totalsRowDxfId="7"/>
    <tableColumn id="7" xr3:uid="{56000D27-FC6D-4173-898B-1AE67AF8AD8F}" name="%2" totalsRowFunction="sum" dataDxfId="166" totalsRowDxfId="6" dataCellStyle="Porcentaj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FB4AD14-AD62-49CD-8EB1-D0F9A7533A21}" name="Tabla367" displayName="Tabla367" ref="V21:AB26" totalsRowCount="1" headerRowDxfId="165" dataDxfId="164" dataCellStyle="Porcentaje">
  <autoFilter ref="V21:AB25" xr:uid="{DFB4AD14-AD62-49CD-8EB1-D0F9A7533A21}"/>
  <tableColumns count="7">
    <tableColumn id="1" xr3:uid="{A523F38C-4260-46A7-BC24-6D57381A0670}" name="-" totalsRowLabel="Total"/>
    <tableColumn id="2" xr3:uid="{BDA7A89F-7237-4832-AF6A-418CE3F2223D}" name="22/23" totalsRowFunction="sum" dataDxfId="23" totalsRowDxfId="17"/>
    <tableColumn id="3" xr3:uid="{93E0D55C-2EC4-4436-A57E-866213FA6BA8}" name="%" dataDxfId="22" totalsRowDxfId="16" dataCellStyle="Porcentaje"/>
    <tableColumn id="4" xr3:uid="{9C2DBF1F-6797-4A39-B6A0-752FD48C759D}" name="23/24" totalsRowFunction="sum" dataDxfId="21" totalsRowDxfId="15"/>
    <tableColumn id="5" xr3:uid="{86049762-2EBE-4BF8-B5B9-74D525BF208F}" name="%3" dataDxfId="20" totalsRowDxfId="14" dataCellStyle="Porcentaje"/>
    <tableColumn id="6" xr3:uid="{D773729E-AE24-4A19-890B-19B450BA2B18}" name="24/25" totalsRowFunction="sum" dataDxfId="19" totalsRowDxfId="13"/>
    <tableColumn id="7" xr3:uid="{FA175E8A-5BBF-48EB-9065-0B6DAE26DA9C}" name="%2" totalsRowFunction="sum" dataDxfId="18" totalsRowDxfId="12" dataCellStyle="Porcentaj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ECD52A8-03C4-4ED8-AB1C-72068B69E8A5}" name="Tabla368" displayName="Tabla368" ref="V30:AB35" totalsRowCount="1" headerRowDxfId="163" dataDxfId="162" dataCellStyle="Porcentaje">
  <autoFilter ref="V30:AB34" xr:uid="{4ECD52A8-03C4-4ED8-AB1C-72068B69E8A5}"/>
  <tableColumns count="7">
    <tableColumn id="1" xr3:uid="{4153F53A-C6F3-4AC4-8FEE-9F20FDD7B88E}" name="-" totalsRowLabel="Total"/>
    <tableColumn id="2" xr3:uid="{89708009-138D-4331-AC84-3AE17AF872B2}" name="22/23" totalsRowFunction="sum" dataDxfId="35" totalsRowDxfId="29"/>
    <tableColumn id="3" xr3:uid="{87952369-B833-4AA9-888A-EA2C35ABEEB2}" name="%" dataDxfId="34" totalsRowDxfId="28" dataCellStyle="Porcentaje"/>
    <tableColumn id="4" xr3:uid="{EAB684FA-1FFC-4E7A-8981-916DCD1F40B2}" name="23/24" totalsRowFunction="sum" dataDxfId="33" totalsRowDxfId="27"/>
    <tableColumn id="5" xr3:uid="{ADA3CCA1-A91F-4D79-8EDF-B44CB994A64E}" name="%3" dataDxfId="32" totalsRowDxfId="26" dataCellStyle="Porcentaje"/>
    <tableColumn id="6" xr3:uid="{11524E8B-4387-4303-BDC9-CF8283240D44}" name="24/25" totalsRowFunction="sum" dataDxfId="31" totalsRowDxfId="25"/>
    <tableColumn id="7" xr3:uid="{49FA9945-62C8-438E-A61D-5FDDD3B757EC}" name="%2" totalsRowFunction="sum" dataDxfId="30" totalsRowDxfId="24" dataCellStyle="Porcentaj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EDFA97F-5F9B-4EA7-9E32-0B058347FB94}" name="Tabla39" displayName="Tabla39" ref="AD3:AJ8" totalsRowCount="1" headerRowDxfId="161" dataDxfId="160" dataCellStyle="Porcentaje">
  <autoFilter ref="AD3:AJ7" xr:uid="{9EDFA97F-5F9B-4EA7-9E32-0B058347FB94}"/>
  <tableColumns count="7">
    <tableColumn id="1" xr3:uid="{C312F8E2-284B-4B80-99E9-CD0F6137CC72}" name="-" totalsRowLabel="Total"/>
    <tableColumn id="2" xr3:uid="{4AF332EA-8875-470E-9E8C-797043C4C15F}" name="22/23" totalsRowFunction="sum" dataDxfId="159" totalsRowDxfId="47"/>
    <tableColumn id="3" xr3:uid="{3289660E-8179-4473-BB30-49B359F3CEF7}" name="%" dataDxfId="158" totalsRowDxfId="46" dataCellStyle="Porcentaje"/>
    <tableColumn id="4" xr3:uid="{35F85219-4DEA-428E-81F4-3322B1818418}" name="23/24" totalsRowFunction="sum" dataDxfId="157" totalsRowDxfId="45"/>
    <tableColumn id="5" xr3:uid="{EFC93B5F-3765-4950-98C2-383A59784B4E}" name="%3" dataDxfId="156" totalsRowDxfId="44" dataCellStyle="Porcentaje"/>
    <tableColumn id="6" xr3:uid="{2F01B33B-DCFF-4894-B12F-28B7ED5117EC}" name="24/25" totalsRowFunction="sum" dataDxfId="155" totalsRowDxfId="43"/>
    <tableColumn id="7" xr3:uid="{F04B2647-45E2-4E53-ABC3-ECBB06D6E141}" name="%2" totalsRowFunction="sum" dataDxfId="154" totalsRowDxfId="42" dataCellStyle="Porcentaj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2205E9A-33E3-4EE4-B99A-D8690A9D3BEE}" name="Tabla3610" displayName="Tabla3610" ref="AD12:AJ17" totalsRowCount="1" headerRowDxfId="153" dataDxfId="152" dataCellStyle="Porcentaje">
  <autoFilter ref="AD12:AJ16" xr:uid="{C2205E9A-33E3-4EE4-B99A-D8690A9D3BEE}"/>
  <tableColumns count="7">
    <tableColumn id="1" xr3:uid="{93AC240E-A4A9-46AF-8236-3B22D8401A56}" name="-" totalsRowLabel="Total"/>
    <tableColumn id="2" xr3:uid="{16D7DB54-D0BF-4124-A284-9A69EC4FBCE5}" name="22/23" totalsRowFunction="sum" dataDxfId="151" totalsRowDxfId="41"/>
    <tableColumn id="3" xr3:uid="{5071949D-146F-4E47-9C3D-D39E4060002A}" name="%" dataDxfId="150" totalsRowDxfId="40" dataCellStyle="Porcentaje"/>
    <tableColumn id="4" xr3:uid="{BE9E498D-91D8-4CB9-BFAD-81BA065A7EA0}" name="23/24" totalsRowFunction="sum" dataDxfId="149" totalsRowDxfId="39"/>
    <tableColumn id="5" xr3:uid="{B46072BE-2686-479A-ABCE-5D78FDA7E842}" name="%3" dataDxfId="148" totalsRowDxfId="38" dataCellStyle="Porcentaje"/>
    <tableColumn id="6" xr3:uid="{D088DC85-FC79-4F9E-B995-38C76C37880B}" name="24/25" totalsRowFunction="sum" dataDxfId="147" totalsRowDxfId="37"/>
    <tableColumn id="7" xr3:uid="{5B71E2E2-4120-4B94-8317-CBA955490D18}" name="%2" totalsRowFunction="sum" dataDxfId="146" totalsRowDxfId="36" dataCellStyle="Porcentaj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9576C9D-C501-42F7-97A4-C096A764C70C}" name="Tabla36711" displayName="Tabla36711" ref="AD21:AJ26" totalsRowCount="1" headerRowDxfId="145" dataDxfId="144" dataCellStyle="Porcentaje">
  <autoFilter ref="AD21:AJ25" xr:uid="{29576C9D-C501-42F7-97A4-C096A764C70C}"/>
  <tableColumns count="7">
    <tableColumn id="1" xr3:uid="{2E59A316-A741-4D74-9FF1-6C2DC4A7C60A}" name="-" totalsRowLabel="Total"/>
    <tableColumn id="2" xr3:uid="{1F516313-97A1-4DE4-8355-D0AD23EEC171}" name="22/23" totalsRowFunction="sum" dataDxfId="59" totalsRowDxfId="53"/>
    <tableColumn id="3" xr3:uid="{1A6B902F-D61C-475B-BB31-DA65F2014B3E}" name="%" dataDxfId="58" totalsRowDxfId="52" dataCellStyle="Porcentaje"/>
    <tableColumn id="4" xr3:uid="{76A82665-1EDD-443D-A534-1450ACB4DAF7}" name="23/24" totalsRowFunction="sum" dataDxfId="57" totalsRowDxfId="51"/>
    <tableColumn id="5" xr3:uid="{B2D30EDD-3CDF-4B6E-B0A4-E5F7B0CC19EC}" name="%3" dataDxfId="56" totalsRowDxfId="50" dataCellStyle="Porcentaje"/>
    <tableColumn id="6" xr3:uid="{972D8E0D-628A-4729-BDC9-8CAC6E76CE71}" name="24/25" totalsRowFunction="sum" dataDxfId="55" totalsRowDxfId="49"/>
    <tableColumn id="7" xr3:uid="{1C08B896-275F-41A4-873D-6DFF5558B2B3}" name="%2" totalsRowFunction="sum" dataDxfId="54" totalsRowDxfId="48" dataCellStyle="Porcentaj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65F9C7E-3D1B-4DEB-AD9B-05B52F011408}" name="Tabla36812" displayName="Tabla36812" ref="AD30:AJ35" totalsRowCount="1" headerRowDxfId="143" dataDxfId="142" dataCellStyle="Porcentaje">
  <autoFilter ref="AD30:AJ34" xr:uid="{865F9C7E-3D1B-4DEB-AD9B-05B52F011408}"/>
  <tableColumns count="7">
    <tableColumn id="1" xr3:uid="{F7DB27EC-E6F6-432D-9161-AA119ADA3747}" name="-" totalsRowLabel="Total"/>
    <tableColumn id="2" xr3:uid="{CD25C7CC-E4DD-45C0-A14D-D63F1DBA3299}" name="22/23" totalsRowFunction="sum" dataDxfId="71" totalsRowDxfId="65"/>
    <tableColumn id="3" xr3:uid="{E47527DE-9517-4721-908F-9020E762AA69}" name="%" dataDxfId="70" totalsRowDxfId="64" dataCellStyle="Porcentaje"/>
    <tableColumn id="4" xr3:uid="{CDCE5E7B-1036-4F1C-8BCB-9C36BB82B620}" name="23/24" totalsRowFunction="sum" dataDxfId="69" totalsRowDxfId="63"/>
    <tableColumn id="5" xr3:uid="{E4075CD3-7F52-470A-AF08-388F706B3988}" name="%3" dataDxfId="68" totalsRowDxfId="62" dataCellStyle="Porcentaje"/>
    <tableColumn id="6" xr3:uid="{4EC57C4F-1E1D-4DBB-A027-0B698AA92167}" name="24/25" totalsRowFunction="sum" dataDxfId="67" totalsRowDxfId="61"/>
    <tableColumn id="7" xr3:uid="{616DD956-9525-44A0-BC7B-2BD4BE5B63DC}" name="%2" totalsRowFunction="sum" dataDxfId="66" totalsRowDxfId="60" dataCellStyle="Porcentaje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8DACA8F-EDF2-4FF7-9722-C5CDAAEF453F}" name="Tabla3913" displayName="Tabla3913" ref="AL3:AR8" totalsRowCount="1" headerRowDxfId="141" dataDxfId="140" dataCellStyle="Porcentaje">
  <autoFilter ref="AL3:AR7" xr:uid="{E8DACA8F-EDF2-4FF7-9722-C5CDAAEF453F}"/>
  <tableColumns count="7">
    <tableColumn id="1" xr3:uid="{A7365848-1423-4011-AFF8-7273CB479B63}" name="-" totalsRowLabel="Total"/>
    <tableColumn id="2" xr3:uid="{DF68357F-1DD0-4774-A250-D881E0342588}" name="22/23" totalsRowFunction="sum" dataDxfId="139" totalsRowDxfId="77"/>
    <tableColumn id="3" xr3:uid="{A3200E81-15BD-454E-80EC-D4CB2FE32BB3}" name="%" dataDxfId="138" totalsRowDxfId="76" dataCellStyle="Porcentaje"/>
    <tableColumn id="4" xr3:uid="{6E59F23D-F400-4D33-A8F8-DCC3D2B5C10E}" name="23/24" totalsRowFunction="sum" dataDxfId="137" totalsRowDxfId="75"/>
    <tableColumn id="5" xr3:uid="{CBED9A47-BD70-4A94-989F-4562BAC9771E}" name="%3" dataDxfId="136" totalsRowDxfId="74" dataCellStyle="Porcentaje"/>
    <tableColumn id="6" xr3:uid="{3EC43CE1-879B-4055-965A-BC12E7599145}" name="24/25" totalsRowFunction="sum" dataDxfId="135" totalsRowDxfId="73"/>
    <tableColumn id="7" xr3:uid="{8C28A28B-1D3B-453C-99FA-B53C35A1A670}" name="%2" totalsRowFunction="sum" dataDxfId="134" totalsRowDxfId="72" dataCellStyle="Porcentaj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13" Type="http://schemas.openxmlformats.org/officeDocument/2006/relationships/table" Target="../tables/table10.xml"/><Relationship Id="rId3" Type="http://schemas.openxmlformats.org/officeDocument/2006/relationships/drawing" Target="../drawings/drawing1.xml"/><Relationship Id="rId7" Type="http://schemas.openxmlformats.org/officeDocument/2006/relationships/table" Target="../tables/table4.xml"/><Relationship Id="rId12" Type="http://schemas.openxmlformats.org/officeDocument/2006/relationships/table" Target="../tables/table9.xml"/><Relationship Id="rId17" Type="http://schemas.microsoft.com/office/2007/relationships/slicer" Target="../slicers/slicer1.xml"/><Relationship Id="rId2" Type="http://schemas.openxmlformats.org/officeDocument/2006/relationships/printerSettings" Target="../printerSettings/printerSettings1.bin"/><Relationship Id="rId16" Type="http://schemas.openxmlformats.org/officeDocument/2006/relationships/table" Target="../tables/table13.xml"/><Relationship Id="rId1" Type="http://schemas.openxmlformats.org/officeDocument/2006/relationships/pivotTable" Target="../pivotTables/pivotTable1.xml"/><Relationship Id="rId6" Type="http://schemas.openxmlformats.org/officeDocument/2006/relationships/table" Target="../tables/table3.xml"/><Relationship Id="rId11" Type="http://schemas.openxmlformats.org/officeDocument/2006/relationships/table" Target="../tables/table8.xml"/><Relationship Id="rId5" Type="http://schemas.openxmlformats.org/officeDocument/2006/relationships/table" Target="../tables/table2.xml"/><Relationship Id="rId15" Type="http://schemas.openxmlformats.org/officeDocument/2006/relationships/table" Target="../tables/table12.xml"/><Relationship Id="rId10" Type="http://schemas.openxmlformats.org/officeDocument/2006/relationships/table" Target="../tables/table7.xml"/><Relationship Id="rId4" Type="http://schemas.openxmlformats.org/officeDocument/2006/relationships/table" Target="../tables/table1.xml"/><Relationship Id="rId9" Type="http://schemas.openxmlformats.org/officeDocument/2006/relationships/table" Target="../tables/table6.xml"/><Relationship Id="rId1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D8E8-41E0-4D4D-98B1-493D8AC0EED6}">
  <sheetPr>
    <pageSetUpPr fitToPage="1"/>
  </sheetPr>
  <dimension ref="A2:AR53"/>
  <sheetViews>
    <sheetView tabSelected="1" topLeftCell="R1" zoomScale="85" zoomScaleNormal="85" workbookViewId="0">
      <selection activeCell="V1" sqref="V1:AR43"/>
    </sheetView>
  </sheetViews>
  <sheetFormatPr baseColWidth="10" defaultRowHeight="15" x14ac:dyDescent="0.25"/>
  <cols>
    <col min="1" max="1" width="17.85546875" bestFit="1" customWidth="1"/>
    <col min="2" max="2" width="22.85546875" bestFit="1" customWidth="1"/>
    <col min="3" max="4" width="5.140625" bestFit="1" customWidth="1"/>
    <col min="5" max="5" width="12.5703125" bestFit="1" customWidth="1"/>
    <col min="6" max="6" width="11" bestFit="1" customWidth="1"/>
    <col min="7" max="7" width="5.7109375" bestFit="1" customWidth="1"/>
    <col min="8" max="8" width="4.5703125" bestFit="1" customWidth="1"/>
    <col min="9" max="9" width="5.7109375" bestFit="1" customWidth="1"/>
    <col min="10" max="10" width="4.5703125" bestFit="1" customWidth="1"/>
    <col min="11" max="11" width="5.7109375" bestFit="1" customWidth="1"/>
    <col min="12" max="12" width="4.5703125" bestFit="1" customWidth="1"/>
    <col min="13" max="20" width="9" bestFit="1" customWidth="1"/>
    <col min="21" max="21" width="3" customWidth="1"/>
    <col min="22" max="22" width="10.85546875" customWidth="1"/>
    <col min="23" max="23" width="10.28515625" bestFit="1" customWidth="1"/>
    <col min="24" max="24" width="7.140625" customWidth="1"/>
    <col min="25" max="25" width="10.28515625" bestFit="1" customWidth="1"/>
    <col min="26" max="26" width="5.85546875" customWidth="1"/>
    <col min="27" max="27" width="10.28515625" bestFit="1" customWidth="1"/>
    <col min="28" max="28" width="7.5703125" customWidth="1"/>
    <col min="29" max="29" width="5" customWidth="1"/>
    <col min="30" max="30" width="10.85546875" customWidth="1"/>
    <col min="31" max="31" width="10.28515625" bestFit="1" customWidth="1"/>
    <col min="32" max="32" width="7.140625" customWidth="1"/>
    <col min="33" max="33" width="10.28515625" bestFit="1" customWidth="1"/>
    <col min="34" max="34" width="5.85546875" customWidth="1"/>
    <col min="35" max="35" width="10.28515625" bestFit="1" customWidth="1"/>
    <col min="36" max="36" width="7.5703125" customWidth="1"/>
    <col min="37" max="37" width="3.85546875" customWidth="1"/>
    <col min="38" max="38" width="10.85546875" customWidth="1"/>
    <col min="39" max="39" width="10.28515625" bestFit="1" customWidth="1"/>
    <col min="40" max="40" width="7.140625" customWidth="1"/>
    <col min="41" max="41" width="10.28515625" bestFit="1" customWidth="1"/>
    <col min="42" max="42" width="5.85546875" customWidth="1"/>
    <col min="43" max="43" width="10.28515625" bestFit="1" customWidth="1"/>
    <col min="44" max="44" width="7.5703125" customWidth="1"/>
    <col min="45" max="45" width="4.85546875" customWidth="1"/>
    <col min="46" max="46" width="9" bestFit="1" customWidth="1"/>
    <col min="47" max="47" width="9.42578125" customWidth="1"/>
    <col min="48" max="48" width="8" bestFit="1" customWidth="1"/>
    <col min="49" max="49" width="8.42578125" customWidth="1"/>
    <col min="50" max="50" width="9" bestFit="1" customWidth="1"/>
    <col min="51" max="51" width="8.5703125" customWidth="1"/>
    <col min="52" max="4863" width="9" bestFit="1" customWidth="1"/>
    <col min="4864" max="4864" width="12.5703125" bestFit="1" customWidth="1"/>
  </cols>
  <sheetData>
    <row r="2" spans="1:44" ht="21" x14ac:dyDescent="0.35">
      <c r="A2" s="2" t="s">
        <v>0</v>
      </c>
      <c r="B2" t="s" vm="1">
        <v>1</v>
      </c>
      <c r="V2" s="6" t="s">
        <v>60</v>
      </c>
      <c r="AD2" s="6" t="s">
        <v>68</v>
      </c>
      <c r="AL2" s="6" t="s">
        <v>2</v>
      </c>
    </row>
    <row r="3" spans="1:44" x14ac:dyDescent="0.25">
      <c r="V3" t="s">
        <v>52</v>
      </c>
      <c r="W3" s="4" t="s">
        <v>56</v>
      </c>
      <c r="X3" s="4" t="s">
        <v>61</v>
      </c>
      <c r="Y3" s="4" t="s">
        <v>57</v>
      </c>
      <c r="Z3" s="4" t="s">
        <v>63</v>
      </c>
      <c r="AA3" s="4" t="s">
        <v>58</v>
      </c>
      <c r="AB3" s="4" t="s">
        <v>62</v>
      </c>
      <c r="AD3" t="s">
        <v>52</v>
      </c>
      <c r="AE3" s="4" t="s">
        <v>56</v>
      </c>
      <c r="AF3" s="4" t="s">
        <v>61</v>
      </c>
      <c r="AG3" s="4" t="s">
        <v>57</v>
      </c>
      <c r="AH3" s="4" t="s">
        <v>63</v>
      </c>
      <c r="AI3" s="4" t="s">
        <v>58</v>
      </c>
      <c r="AJ3" s="4" t="s">
        <v>62</v>
      </c>
      <c r="AL3" t="s">
        <v>52</v>
      </c>
      <c r="AM3" s="4" t="s">
        <v>56</v>
      </c>
      <c r="AN3" s="4" t="s">
        <v>61</v>
      </c>
      <c r="AO3" s="4" t="s">
        <v>57</v>
      </c>
      <c r="AP3" s="4" t="s">
        <v>63</v>
      </c>
      <c r="AQ3" s="4" t="s">
        <v>58</v>
      </c>
      <c r="AR3" s="4" t="s">
        <v>62</v>
      </c>
    </row>
    <row r="4" spans="1:44" x14ac:dyDescent="0.25">
      <c r="A4" s="2" t="s">
        <v>1</v>
      </c>
      <c r="B4" s="2" t="s">
        <v>53</v>
      </c>
      <c r="V4">
        <v>15</v>
      </c>
      <c r="W4" s="4">
        <v>5</v>
      </c>
      <c r="X4" s="5">
        <v>0.26315789473684209</v>
      </c>
      <c r="Y4" s="4">
        <v>6</v>
      </c>
      <c r="Z4" s="5">
        <v>0.23076923076923078</v>
      </c>
      <c r="AA4" s="4">
        <v>6</v>
      </c>
      <c r="AB4" s="5">
        <v>0.19354838709677419</v>
      </c>
      <c r="AD4">
        <v>15</v>
      </c>
      <c r="AE4" s="4">
        <v>15</v>
      </c>
      <c r="AF4" s="5">
        <v>0.11194029850746269</v>
      </c>
      <c r="AG4" s="4">
        <v>23</v>
      </c>
      <c r="AH4" s="5">
        <v>0.15131578947368421</v>
      </c>
      <c r="AI4" s="4">
        <v>19</v>
      </c>
      <c r="AJ4" s="5">
        <v>0.14285714285714285</v>
      </c>
      <c r="AL4">
        <v>15</v>
      </c>
      <c r="AM4" s="4">
        <v>0</v>
      </c>
      <c r="AN4" s="5">
        <v>0</v>
      </c>
      <c r="AO4" s="4">
        <v>0</v>
      </c>
      <c r="AP4" s="5">
        <v>0</v>
      </c>
      <c r="AQ4" s="4">
        <v>0</v>
      </c>
      <c r="AR4" s="5">
        <v>0</v>
      </c>
    </row>
    <row r="5" spans="1:44" x14ac:dyDescent="0.25">
      <c r="A5" s="2" t="s">
        <v>55</v>
      </c>
      <c r="B5">
        <v>2022</v>
      </c>
      <c r="C5">
        <v>2023</v>
      </c>
      <c r="D5">
        <v>2024</v>
      </c>
      <c r="V5">
        <v>14</v>
      </c>
      <c r="W5" s="4">
        <v>0</v>
      </c>
      <c r="X5" s="5">
        <v>0</v>
      </c>
      <c r="Y5" s="4">
        <v>4</v>
      </c>
      <c r="Z5" s="5">
        <v>0.15384615384615385</v>
      </c>
      <c r="AA5" s="4">
        <v>5</v>
      </c>
      <c r="AB5" s="5">
        <v>0.16129032258064516</v>
      </c>
      <c r="AD5">
        <v>14</v>
      </c>
      <c r="AE5" s="4">
        <v>12</v>
      </c>
      <c r="AF5" s="5">
        <v>8.9552238805970144E-2</v>
      </c>
      <c r="AG5" s="4">
        <v>20</v>
      </c>
      <c r="AH5" s="5">
        <v>0.13157894736842105</v>
      </c>
      <c r="AI5" s="4">
        <v>15</v>
      </c>
      <c r="AJ5" s="5">
        <v>0.11278195488721804</v>
      </c>
      <c r="AL5">
        <v>14</v>
      </c>
      <c r="AM5" s="4">
        <v>5</v>
      </c>
      <c r="AN5" s="5">
        <v>6.1728395061728392E-2</v>
      </c>
      <c r="AO5" s="4">
        <v>12</v>
      </c>
      <c r="AP5" s="5">
        <v>0.15584415584415584</v>
      </c>
      <c r="AQ5" s="4">
        <v>7</v>
      </c>
      <c r="AR5" s="5">
        <v>8.6419753086419748E-2</v>
      </c>
    </row>
    <row r="6" spans="1:44" x14ac:dyDescent="0.25">
      <c r="A6" s="3" t="s">
        <v>50</v>
      </c>
      <c r="B6" s="1">
        <v>15</v>
      </c>
      <c r="C6" s="1"/>
      <c r="D6" s="1"/>
      <c r="V6">
        <v>13</v>
      </c>
      <c r="W6" s="4">
        <v>4</v>
      </c>
      <c r="X6" s="5">
        <v>0.21052631578947367</v>
      </c>
      <c r="Y6" s="4">
        <v>1</v>
      </c>
      <c r="Z6" s="5">
        <v>3.8461538461538464E-2</v>
      </c>
      <c r="AA6" s="4">
        <v>6</v>
      </c>
      <c r="AB6" s="5">
        <v>0.19354838709677419</v>
      </c>
      <c r="AD6">
        <v>13</v>
      </c>
      <c r="AE6" s="4">
        <v>18</v>
      </c>
      <c r="AF6" s="5">
        <v>0.13432835820895522</v>
      </c>
      <c r="AG6" s="4">
        <v>22</v>
      </c>
      <c r="AH6" s="5">
        <v>0.14473684210526316</v>
      </c>
      <c r="AI6" s="4">
        <v>16</v>
      </c>
      <c r="AJ6" s="5">
        <v>0.12030075187969924</v>
      </c>
      <c r="AL6">
        <v>13</v>
      </c>
      <c r="AM6" s="4">
        <v>6</v>
      </c>
      <c r="AN6" s="5">
        <v>7.407407407407407E-2</v>
      </c>
      <c r="AO6" s="4">
        <v>9</v>
      </c>
      <c r="AP6" s="5">
        <v>0.11688311688311688</v>
      </c>
      <c r="AQ6" s="4">
        <v>12</v>
      </c>
      <c r="AR6" s="5">
        <v>0.14814814814814814</v>
      </c>
    </row>
    <row r="7" spans="1:44" x14ac:dyDescent="0.25">
      <c r="A7" s="3" t="s">
        <v>46</v>
      </c>
      <c r="B7" s="1">
        <v>15</v>
      </c>
      <c r="C7" s="1"/>
      <c r="D7" s="1"/>
      <c r="V7" t="s">
        <v>59</v>
      </c>
      <c r="W7" s="4">
        <v>10</v>
      </c>
      <c r="X7" s="5">
        <v>0.52631578947368418</v>
      </c>
      <c r="Y7" s="4">
        <v>15</v>
      </c>
      <c r="Z7" s="5">
        <v>0.57692307692307687</v>
      </c>
      <c r="AA7" s="4">
        <v>14</v>
      </c>
      <c r="AB7" s="5">
        <v>0.45161290322580644</v>
      </c>
      <c r="AD7" t="s">
        <v>59</v>
      </c>
      <c r="AE7" s="4">
        <v>89</v>
      </c>
      <c r="AF7" s="5">
        <v>0.66417910447761197</v>
      </c>
      <c r="AG7" s="4">
        <v>87</v>
      </c>
      <c r="AH7" s="5">
        <v>0.57236842105263153</v>
      </c>
      <c r="AI7" s="4">
        <v>83</v>
      </c>
      <c r="AJ7" s="5">
        <v>0.62406015037593987</v>
      </c>
      <c r="AL7" t="s">
        <v>59</v>
      </c>
      <c r="AM7" s="4">
        <v>70</v>
      </c>
      <c r="AN7" s="5">
        <v>0.86419753086419748</v>
      </c>
      <c r="AO7" s="4">
        <v>56</v>
      </c>
      <c r="AP7" s="5">
        <v>0.72727272727272729</v>
      </c>
      <c r="AQ7" s="4">
        <v>62</v>
      </c>
      <c r="AR7" s="5">
        <v>0.76543209876543206</v>
      </c>
    </row>
    <row r="8" spans="1:44" x14ac:dyDescent="0.25">
      <c r="A8" s="3" t="s">
        <v>51</v>
      </c>
      <c r="B8" s="1">
        <v>15</v>
      </c>
      <c r="C8" s="1"/>
      <c r="D8" s="1"/>
      <c r="V8" t="s">
        <v>65</v>
      </c>
      <c r="W8" s="4">
        <f>SUBTOTAL(109,Tabla3[22/23])</f>
        <v>19</v>
      </c>
      <c r="X8" s="8"/>
      <c r="Y8" s="4">
        <f>SUBTOTAL(109,Tabla3[23/24])</f>
        <v>26</v>
      </c>
      <c r="Z8" s="8"/>
      <c r="AA8" s="4">
        <f>SUBTOTAL(109,Tabla3[24/25])</f>
        <v>31</v>
      </c>
      <c r="AB8" s="7">
        <f>SUBTOTAL(109,Tabla3[%2])</f>
        <v>1</v>
      </c>
      <c r="AD8" t="s">
        <v>65</v>
      </c>
      <c r="AE8" s="4">
        <f>SUBTOTAL(109,Tabla39[22/23])</f>
        <v>134</v>
      </c>
      <c r="AF8" s="8"/>
      <c r="AG8" s="4">
        <f>SUBTOTAL(109,Tabla39[23/24])</f>
        <v>152</v>
      </c>
      <c r="AH8" s="8"/>
      <c r="AI8" s="4">
        <f>SUBTOTAL(109,Tabla39[24/25])</f>
        <v>133</v>
      </c>
      <c r="AJ8" s="7">
        <f>SUBTOTAL(109,Tabla39[%2])</f>
        <v>1</v>
      </c>
      <c r="AL8" t="s">
        <v>65</v>
      </c>
      <c r="AM8" s="4">
        <f>SUBTOTAL(109,Tabla3913[22/23])</f>
        <v>81</v>
      </c>
      <c r="AN8" s="8"/>
      <c r="AO8" s="4">
        <f>SUBTOTAL(109,Tabla3913[23/24])</f>
        <v>77</v>
      </c>
      <c r="AP8" s="8"/>
      <c r="AQ8" s="4">
        <f>SUBTOTAL(109,Tabla3913[24/25])</f>
        <v>81</v>
      </c>
      <c r="AR8" s="7">
        <f>SUBTOTAL(109,Tabla3913[%2])</f>
        <v>1</v>
      </c>
    </row>
    <row r="9" spans="1:44" x14ac:dyDescent="0.25">
      <c r="A9" s="3" t="s">
        <v>5</v>
      </c>
      <c r="B9" s="1">
        <v>15</v>
      </c>
      <c r="C9" s="1">
        <v>12</v>
      </c>
      <c r="D9" s="1">
        <v>13</v>
      </c>
      <c r="AB9" s="4"/>
      <c r="AJ9" s="4"/>
      <c r="AR9" s="4"/>
    </row>
    <row r="10" spans="1:44" x14ac:dyDescent="0.25">
      <c r="A10" s="3" t="s">
        <v>16</v>
      </c>
      <c r="B10" s="1">
        <v>15</v>
      </c>
      <c r="C10" s="1">
        <v>14</v>
      </c>
      <c r="D10" s="1">
        <v>14</v>
      </c>
    </row>
    <row r="11" spans="1:44" ht="21" x14ac:dyDescent="0.35">
      <c r="A11" s="3" t="s">
        <v>3</v>
      </c>
      <c r="B11" s="1">
        <v>13</v>
      </c>
      <c r="C11" s="1">
        <v>11</v>
      </c>
      <c r="D11" s="1">
        <v>9</v>
      </c>
      <c r="V11" s="6" t="s">
        <v>64</v>
      </c>
      <c r="AD11" s="6" t="s">
        <v>69</v>
      </c>
      <c r="AL11" s="6" t="s">
        <v>44</v>
      </c>
    </row>
    <row r="12" spans="1:44" x14ac:dyDescent="0.25">
      <c r="A12" s="3" t="s">
        <v>38</v>
      </c>
      <c r="B12" s="1">
        <v>13</v>
      </c>
      <c r="C12" s="1">
        <v>14</v>
      </c>
      <c r="D12" s="1"/>
      <c r="V12" t="s">
        <v>52</v>
      </c>
      <c r="W12" s="4" t="s">
        <v>56</v>
      </c>
      <c r="X12" s="4" t="s">
        <v>61</v>
      </c>
      <c r="Y12" s="4" t="s">
        <v>57</v>
      </c>
      <c r="Z12" s="4" t="s">
        <v>63</v>
      </c>
      <c r="AA12" s="4" t="s">
        <v>58</v>
      </c>
      <c r="AB12" s="4" t="s">
        <v>62</v>
      </c>
      <c r="AD12" t="s">
        <v>52</v>
      </c>
      <c r="AE12" s="4" t="s">
        <v>56</v>
      </c>
      <c r="AF12" s="4" t="s">
        <v>61</v>
      </c>
      <c r="AG12" s="4" t="s">
        <v>57</v>
      </c>
      <c r="AH12" s="4" t="s">
        <v>63</v>
      </c>
      <c r="AI12" s="4" t="s">
        <v>58</v>
      </c>
      <c r="AJ12" s="4" t="s">
        <v>62</v>
      </c>
      <c r="AL12" t="s">
        <v>52</v>
      </c>
      <c r="AM12" s="4" t="s">
        <v>56</v>
      </c>
      <c r="AN12" s="4" t="s">
        <v>61</v>
      </c>
      <c r="AO12" s="4" t="s">
        <v>57</v>
      </c>
      <c r="AP12" s="4" t="s">
        <v>63</v>
      </c>
      <c r="AQ12" s="4" t="s">
        <v>58</v>
      </c>
      <c r="AR12" s="4" t="s">
        <v>62</v>
      </c>
    </row>
    <row r="13" spans="1:44" x14ac:dyDescent="0.25">
      <c r="A13" s="3" t="s">
        <v>41</v>
      </c>
      <c r="B13" s="1">
        <v>13</v>
      </c>
      <c r="C13" s="1">
        <v>11</v>
      </c>
      <c r="D13" s="1"/>
      <c r="V13">
        <v>15</v>
      </c>
      <c r="W13" s="4">
        <v>25</v>
      </c>
      <c r="X13" s="5">
        <v>0.24038461538461539</v>
      </c>
      <c r="Y13" s="4">
        <v>22</v>
      </c>
      <c r="Z13" s="5">
        <v>0.18803418803418803</v>
      </c>
      <c r="AA13" s="4">
        <v>32</v>
      </c>
      <c r="AB13" s="5">
        <v>0.25806451612903225</v>
      </c>
      <c r="AD13">
        <v>15</v>
      </c>
      <c r="AE13" s="4">
        <v>47</v>
      </c>
      <c r="AF13" s="5">
        <v>0.18650793650793651</v>
      </c>
      <c r="AG13" s="4">
        <v>29</v>
      </c>
      <c r="AH13" s="5">
        <v>0.11788617886178862</v>
      </c>
      <c r="AI13" s="4">
        <v>28</v>
      </c>
      <c r="AJ13" s="5">
        <v>0.11864406779661017</v>
      </c>
      <c r="AL13">
        <v>15</v>
      </c>
      <c r="AM13" s="4">
        <v>0</v>
      </c>
      <c r="AN13" s="5">
        <v>0</v>
      </c>
      <c r="AO13" s="4">
        <v>0</v>
      </c>
      <c r="AP13" s="5">
        <v>0</v>
      </c>
      <c r="AQ13" s="4">
        <v>0</v>
      </c>
      <c r="AR13" s="5">
        <v>0</v>
      </c>
    </row>
    <row r="14" spans="1:44" x14ac:dyDescent="0.25">
      <c r="A14" s="3" t="s">
        <v>48</v>
      </c>
      <c r="B14" s="1">
        <v>13</v>
      </c>
      <c r="C14" s="1"/>
      <c r="D14" s="1"/>
      <c r="V14">
        <v>14</v>
      </c>
      <c r="W14" s="4">
        <v>11</v>
      </c>
      <c r="X14" s="5">
        <v>0.10576923076923077</v>
      </c>
      <c r="Y14" s="4">
        <v>17</v>
      </c>
      <c r="Z14" s="5">
        <v>0.14529914529914531</v>
      </c>
      <c r="AA14" s="4">
        <v>11</v>
      </c>
      <c r="AB14" s="5">
        <v>8.8709677419354843E-2</v>
      </c>
      <c r="AD14">
        <v>14</v>
      </c>
      <c r="AE14" s="4">
        <v>37</v>
      </c>
      <c r="AF14" s="5">
        <v>0.14682539682539683</v>
      </c>
      <c r="AG14" s="4">
        <v>37</v>
      </c>
      <c r="AH14" s="5">
        <v>0.15040650406504066</v>
      </c>
      <c r="AI14" s="4">
        <v>29</v>
      </c>
      <c r="AJ14" s="5">
        <v>0.1228813559322034</v>
      </c>
      <c r="AL14">
        <v>14</v>
      </c>
      <c r="AM14" s="4">
        <v>25</v>
      </c>
      <c r="AN14" s="5">
        <v>0.14367816091954022</v>
      </c>
      <c r="AO14" s="4">
        <v>31</v>
      </c>
      <c r="AP14" s="5">
        <v>0.17032967032967034</v>
      </c>
      <c r="AQ14" s="4">
        <v>38</v>
      </c>
      <c r="AR14" s="5">
        <v>0.19895287958115182</v>
      </c>
    </row>
    <row r="15" spans="1:44" x14ac:dyDescent="0.25">
      <c r="A15" s="3" t="s">
        <v>45</v>
      </c>
      <c r="B15" s="1">
        <v>12</v>
      </c>
      <c r="C15" s="1"/>
      <c r="D15" s="1"/>
      <c r="V15">
        <v>13</v>
      </c>
      <c r="W15" s="4">
        <v>26</v>
      </c>
      <c r="X15" s="5">
        <v>0.25</v>
      </c>
      <c r="Y15" s="4">
        <v>14</v>
      </c>
      <c r="Z15" s="5">
        <v>0.11965811965811966</v>
      </c>
      <c r="AA15" s="4">
        <v>22</v>
      </c>
      <c r="AB15" s="5">
        <v>0.17741935483870969</v>
      </c>
      <c r="AD15">
        <v>13</v>
      </c>
      <c r="AE15" s="4">
        <v>41</v>
      </c>
      <c r="AF15" s="5">
        <v>0.1626984126984127</v>
      </c>
      <c r="AG15" s="4">
        <v>35</v>
      </c>
      <c r="AH15" s="5">
        <v>0.14227642276422764</v>
      </c>
      <c r="AI15" s="4">
        <v>40</v>
      </c>
      <c r="AJ15" s="5">
        <v>0.16949152542372881</v>
      </c>
      <c r="AL15">
        <v>13</v>
      </c>
      <c r="AM15" s="4">
        <v>21</v>
      </c>
      <c r="AN15" s="5">
        <v>0.1206896551724138</v>
      </c>
      <c r="AO15" s="4">
        <v>27</v>
      </c>
      <c r="AP15" s="5">
        <v>0.14835164835164835</v>
      </c>
      <c r="AQ15" s="4">
        <v>31</v>
      </c>
      <c r="AR15" s="5">
        <v>0.16230366492146597</v>
      </c>
    </row>
    <row r="16" spans="1:44" x14ac:dyDescent="0.25">
      <c r="A16" s="3" t="s">
        <v>9</v>
      </c>
      <c r="B16" s="1">
        <v>11</v>
      </c>
      <c r="C16" s="1">
        <v>11</v>
      </c>
      <c r="D16" s="1">
        <v>9</v>
      </c>
      <c r="V16" t="s">
        <v>59</v>
      </c>
      <c r="W16" s="4">
        <v>42</v>
      </c>
      <c r="X16" s="5">
        <v>0.40384615384615385</v>
      </c>
      <c r="Y16" s="4">
        <v>64</v>
      </c>
      <c r="Z16" s="5">
        <v>0.54700854700854706</v>
      </c>
      <c r="AA16" s="4">
        <v>59</v>
      </c>
      <c r="AB16" s="5">
        <v>0.47580645161290325</v>
      </c>
      <c r="AD16" t="s">
        <v>59</v>
      </c>
      <c r="AE16" s="4">
        <v>127</v>
      </c>
      <c r="AF16" s="5">
        <v>0.50396825396825395</v>
      </c>
      <c r="AG16" s="4">
        <v>145</v>
      </c>
      <c r="AH16" s="5">
        <v>0.58943089430894313</v>
      </c>
      <c r="AI16" s="4">
        <v>139</v>
      </c>
      <c r="AJ16" s="5">
        <v>0.58898305084745761</v>
      </c>
      <c r="AL16" t="s">
        <v>59</v>
      </c>
      <c r="AM16" s="4">
        <v>128</v>
      </c>
      <c r="AN16" s="5">
        <v>0.73563218390804597</v>
      </c>
      <c r="AO16" s="4">
        <v>124</v>
      </c>
      <c r="AP16" s="5">
        <v>0.68131868131868134</v>
      </c>
      <c r="AQ16" s="4">
        <v>122</v>
      </c>
      <c r="AR16" s="5">
        <v>0.63874345549738221</v>
      </c>
    </row>
    <row r="17" spans="1:44" x14ac:dyDescent="0.25">
      <c r="A17" s="3" t="s">
        <v>42</v>
      </c>
      <c r="B17" s="1">
        <v>11</v>
      </c>
      <c r="C17" s="1">
        <v>12</v>
      </c>
      <c r="D17" s="1"/>
      <c r="V17" t="s">
        <v>65</v>
      </c>
      <c r="W17" s="4">
        <f>SUBTOTAL(109,Tabla36[22/23])</f>
        <v>104</v>
      </c>
      <c r="X17" s="8"/>
      <c r="Y17" s="4">
        <f>SUBTOTAL(109,Tabla36[23/24])</f>
        <v>117</v>
      </c>
      <c r="Z17" s="8"/>
      <c r="AA17" s="4">
        <f>SUBTOTAL(109,Tabla36[24/25])</f>
        <v>124</v>
      </c>
      <c r="AB17" s="7">
        <f>SUBTOTAL(109,Tabla36[%2])</f>
        <v>1</v>
      </c>
      <c r="AD17" t="s">
        <v>65</v>
      </c>
      <c r="AE17" s="4">
        <f>SUBTOTAL(109,Tabla3610[22/23])</f>
        <v>252</v>
      </c>
      <c r="AF17" s="8"/>
      <c r="AG17" s="4">
        <f>SUBTOTAL(109,Tabla3610[23/24])</f>
        <v>246</v>
      </c>
      <c r="AH17" s="8"/>
      <c r="AI17" s="4">
        <f>SUBTOTAL(109,Tabla3610[24/25])</f>
        <v>236</v>
      </c>
      <c r="AJ17" s="7">
        <f>SUBTOTAL(109,Tabla3610[%2])</f>
        <v>1</v>
      </c>
      <c r="AL17" t="s">
        <v>65</v>
      </c>
      <c r="AM17" s="4">
        <f>SUBTOTAL(109,Tabla361014[22/23])</f>
        <v>174</v>
      </c>
      <c r="AN17" s="8"/>
      <c r="AO17" s="4">
        <f>SUBTOTAL(109,Tabla361014[23/24])</f>
        <v>182</v>
      </c>
      <c r="AP17" s="8"/>
      <c r="AQ17" s="4">
        <f>SUBTOTAL(109,Tabla361014[24/25])</f>
        <v>191</v>
      </c>
      <c r="AR17" s="7">
        <f>SUBTOTAL(109,Tabla361014[%2])</f>
        <v>1</v>
      </c>
    </row>
    <row r="18" spans="1:44" x14ac:dyDescent="0.25">
      <c r="A18" s="3" t="s">
        <v>4</v>
      </c>
      <c r="B18" s="1">
        <v>10</v>
      </c>
      <c r="C18" s="1">
        <v>12</v>
      </c>
      <c r="D18" s="1">
        <v>9</v>
      </c>
    </row>
    <row r="19" spans="1:44" x14ac:dyDescent="0.25">
      <c r="A19" s="3" t="s">
        <v>49</v>
      </c>
      <c r="B19" s="1">
        <v>10</v>
      </c>
      <c r="C19" s="1"/>
      <c r="D19" s="1"/>
    </row>
    <row r="20" spans="1:44" ht="21" x14ac:dyDescent="0.35">
      <c r="A20" s="3" t="s">
        <v>47</v>
      </c>
      <c r="B20" s="1">
        <v>10</v>
      </c>
      <c r="C20" s="1"/>
      <c r="D20" s="1"/>
      <c r="V20" s="6" t="s">
        <v>66</v>
      </c>
      <c r="AD20" s="6" t="s">
        <v>70</v>
      </c>
      <c r="AL20" s="6" t="s">
        <v>43</v>
      </c>
    </row>
    <row r="21" spans="1:44" x14ac:dyDescent="0.25">
      <c r="A21" s="3" t="s">
        <v>20</v>
      </c>
      <c r="B21" s="1">
        <v>10</v>
      </c>
      <c r="C21" s="1">
        <v>10</v>
      </c>
      <c r="D21" s="1">
        <v>9</v>
      </c>
      <c r="V21" t="s">
        <v>52</v>
      </c>
      <c r="W21" s="4" t="s">
        <v>56</v>
      </c>
      <c r="X21" s="4" t="s">
        <v>61</v>
      </c>
      <c r="Y21" s="4" t="s">
        <v>57</v>
      </c>
      <c r="Z21" s="4" t="s">
        <v>63</v>
      </c>
      <c r="AA21" s="4" t="s">
        <v>58</v>
      </c>
      <c r="AB21" s="4" t="s">
        <v>62</v>
      </c>
      <c r="AD21" t="s">
        <v>52</v>
      </c>
      <c r="AE21" s="4" t="s">
        <v>56</v>
      </c>
      <c r="AF21" s="4" t="s">
        <v>61</v>
      </c>
      <c r="AG21" s="4" t="s">
        <v>57</v>
      </c>
      <c r="AH21" s="4" t="s">
        <v>63</v>
      </c>
      <c r="AI21" s="4" t="s">
        <v>58</v>
      </c>
      <c r="AJ21" s="4" t="s">
        <v>62</v>
      </c>
      <c r="AL21" t="s">
        <v>52</v>
      </c>
      <c r="AM21" s="4" t="s">
        <v>56</v>
      </c>
      <c r="AN21" s="4" t="s">
        <v>61</v>
      </c>
      <c r="AO21" s="4" t="s">
        <v>57</v>
      </c>
      <c r="AP21" s="4" t="s">
        <v>63</v>
      </c>
      <c r="AQ21" s="4" t="s">
        <v>58</v>
      </c>
      <c r="AR21" s="4" t="s">
        <v>62</v>
      </c>
    </row>
    <row r="22" spans="1:44" x14ac:dyDescent="0.25">
      <c r="A22" s="3" t="s">
        <v>7</v>
      </c>
      <c r="B22" s="1">
        <v>9</v>
      </c>
      <c r="C22" s="1">
        <v>11</v>
      </c>
      <c r="D22" s="1">
        <v>11</v>
      </c>
      <c r="G22" s="4" t="s">
        <v>56</v>
      </c>
      <c r="H22" s="4"/>
      <c r="I22" s="4" t="s">
        <v>57</v>
      </c>
      <c r="J22" s="4"/>
      <c r="K22" s="4" t="s">
        <v>58</v>
      </c>
      <c r="L22" s="4"/>
      <c r="V22">
        <v>15</v>
      </c>
      <c r="W22" s="4">
        <v>16</v>
      </c>
      <c r="X22" s="5">
        <v>0.1797752808988764</v>
      </c>
      <c r="Y22" s="4">
        <v>19</v>
      </c>
      <c r="Z22" s="5">
        <v>0.17924528301886791</v>
      </c>
      <c r="AA22" s="4">
        <v>17</v>
      </c>
      <c r="AB22" s="5">
        <v>0.14049586776859505</v>
      </c>
      <c r="AD22">
        <v>15</v>
      </c>
      <c r="AE22" s="4">
        <v>13</v>
      </c>
      <c r="AF22" s="5">
        <v>0.11504424778761062</v>
      </c>
      <c r="AG22" s="4">
        <v>9</v>
      </c>
      <c r="AH22" s="5">
        <v>7.3770491803278687E-2</v>
      </c>
      <c r="AI22" s="4">
        <v>7</v>
      </c>
      <c r="AJ22" s="5">
        <v>4.6979865771812082E-2</v>
      </c>
      <c r="AL22">
        <v>15</v>
      </c>
      <c r="AM22" s="4">
        <v>13</v>
      </c>
      <c r="AN22" s="5">
        <v>0.14772727272727273</v>
      </c>
      <c r="AO22" s="4">
        <v>17</v>
      </c>
      <c r="AP22" s="5">
        <v>0.18478260869565216</v>
      </c>
      <c r="AQ22" s="4">
        <v>11</v>
      </c>
      <c r="AR22" s="5">
        <v>0.12643678160919541</v>
      </c>
    </row>
    <row r="23" spans="1:44" x14ac:dyDescent="0.25">
      <c r="A23" s="3" t="s">
        <v>15</v>
      </c>
      <c r="B23" s="1">
        <v>9</v>
      </c>
      <c r="C23" s="1">
        <v>10</v>
      </c>
      <c r="D23" s="1">
        <v>9</v>
      </c>
      <c r="F23">
        <v>15</v>
      </c>
      <c r="G23" s="4">
        <f>COUNTIF(B:B,F23)</f>
        <v>5</v>
      </c>
      <c r="H23" s="5">
        <f>G23/$G$27</f>
        <v>0.26315789473684209</v>
      </c>
      <c r="I23" s="4">
        <f t="shared" ref="I23:I25" si="0">COUNTIF(C:C,F23)</f>
        <v>6</v>
      </c>
      <c r="J23" s="5">
        <f>I23/$I$27</f>
        <v>0.23076923076923078</v>
      </c>
      <c r="K23" s="4">
        <f>COUNTIF(D:D,F23)</f>
        <v>6</v>
      </c>
      <c r="L23" s="5">
        <f>K23/$K$27</f>
        <v>0.19354838709677419</v>
      </c>
      <c r="N23" t="s">
        <v>74</v>
      </c>
      <c r="V23">
        <v>14</v>
      </c>
      <c r="W23" s="4">
        <v>15</v>
      </c>
      <c r="X23" s="5">
        <v>0.16853932584269662</v>
      </c>
      <c r="Y23" s="4">
        <v>18</v>
      </c>
      <c r="Z23" s="5">
        <v>0.16981132075471697</v>
      </c>
      <c r="AA23" s="4">
        <v>23</v>
      </c>
      <c r="AB23" s="5">
        <v>0.19008264462809918</v>
      </c>
      <c r="AD23">
        <v>14</v>
      </c>
      <c r="AE23" s="4">
        <v>13</v>
      </c>
      <c r="AF23" s="5">
        <v>0.11504424778761062</v>
      </c>
      <c r="AG23" s="4">
        <v>13</v>
      </c>
      <c r="AH23" s="5">
        <v>0.10655737704918032</v>
      </c>
      <c r="AI23" s="4">
        <v>16</v>
      </c>
      <c r="AJ23" s="5">
        <v>0.10738255033557047</v>
      </c>
      <c r="AL23">
        <v>14</v>
      </c>
      <c r="AM23" s="4">
        <v>18</v>
      </c>
      <c r="AN23" s="5">
        <v>0.20454545454545456</v>
      </c>
      <c r="AO23" s="4">
        <v>15</v>
      </c>
      <c r="AP23" s="5">
        <v>0.16304347826086957</v>
      </c>
      <c r="AQ23" s="4">
        <v>16</v>
      </c>
      <c r="AR23" s="5">
        <v>0.18390804597701149</v>
      </c>
    </row>
    <row r="24" spans="1:44" x14ac:dyDescent="0.25">
      <c r="A24" s="3" t="s">
        <v>8</v>
      </c>
      <c r="B24" s="1">
        <v>9</v>
      </c>
      <c r="C24" s="1">
        <v>12</v>
      </c>
      <c r="D24" s="1">
        <v>9</v>
      </c>
      <c r="F24">
        <v>14</v>
      </c>
      <c r="G24" s="4">
        <f>COUNTIF(B:B,F24)</f>
        <v>0</v>
      </c>
      <c r="H24" s="5">
        <f>G24/$G$27</f>
        <v>0</v>
      </c>
      <c r="I24" s="4">
        <f t="shared" si="0"/>
        <v>4</v>
      </c>
      <c r="J24" s="5">
        <f>I24/$I$27</f>
        <v>0.15384615384615385</v>
      </c>
      <c r="K24" s="4">
        <f t="shared" ref="K24:K25" si="1">COUNTIF(D:D,F24)</f>
        <v>5</v>
      </c>
      <c r="L24" s="5">
        <f t="shared" ref="L24:L26" si="2">K24/$K$27</f>
        <v>0.16129032258064516</v>
      </c>
      <c r="V24">
        <v>13</v>
      </c>
      <c r="W24" s="4">
        <v>17</v>
      </c>
      <c r="X24" s="5">
        <v>0.19101123595505617</v>
      </c>
      <c r="Y24" s="4">
        <v>14</v>
      </c>
      <c r="Z24" s="5">
        <v>0.13207547169811321</v>
      </c>
      <c r="AA24" s="4">
        <v>19</v>
      </c>
      <c r="AB24" s="5">
        <v>0.15702479338842976</v>
      </c>
      <c r="AD24">
        <v>13</v>
      </c>
      <c r="AE24" s="4">
        <v>14</v>
      </c>
      <c r="AF24" s="5">
        <v>0.12389380530973451</v>
      </c>
      <c r="AG24" s="4">
        <v>15</v>
      </c>
      <c r="AH24" s="5">
        <v>0.12295081967213115</v>
      </c>
      <c r="AI24" s="4">
        <v>23</v>
      </c>
      <c r="AJ24" s="5">
        <v>0.15436241610738255</v>
      </c>
      <c r="AL24">
        <v>13</v>
      </c>
      <c r="AM24" s="4">
        <v>11</v>
      </c>
      <c r="AN24" s="5">
        <v>0.125</v>
      </c>
      <c r="AO24" s="4">
        <v>9</v>
      </c>
      <c r="AP24" s="5">
        <v>9.7826086956521743E-2</v>
      </c>
      <c r="AQ24" s="4">
        <v>22</v>
      </c>
      <c r="AR24" s="5">
        <v>0.25287356321839083</v>
      </c>
    </row>
    <row r="25" spans="1:44" x14ac:dyDescent="0.25">
      <c r="A25" s="3" t="s">
        <v>13</v>
      </c>
      <c r="B25" s="1"/>
      <c r="C25" s="1"/>
      <c r="D25" s="1">
        <v>13</v>
      </c>
      <c r="F25">
        <v>13</v>
      </c>
      <c r="G25" s="4">
        <f>COUNTIF(B:B,F25)</f>
        <v>4</v>
      </c>
      <c r="H25" s="5">
        <f>G25/$G$27</f>
        <v>0.21052631578947367</v>
      </c>
      <c r="I25" s="4">
        <f t="shared" si="0"/>
        <v>1</v>
      </c>
      <c r="J25" s="5">
        <f>I25/$I$27</f>
        <v>3.8461538461538464E-2</v>
      </c>
      <c r="K25" s="4">
        <f t="shared" si="1"/>
        <v>6</v>
      </c>
      <c r="L25" s="5">
        <f t="shared" si="2"/>
        <v>0.19354838709677419</v>
      </c>
      <c r="V25" t="s">
        <v>59</v>
      </c>
      <c r="W25" s="4">
        <v>41</v>
      </c>
      <c r="X25" s="5">
        <v>0.4606741573033708</v>
      </c>
      <c r="Y25" s="4">
        <v>55</v>
      </c>
      <c r="Z25" s="5">
        <v>0.51886792452830188</v>
      </c>
      <c r="AA25" s="4">
        <v>62</v>
      </c>
      <c r="AB25" s="5">
        <v>0.51239669421487599</v>
      </c>
      <c r="AD25" t="s">
        <v>59</v>
      </c>
      <c r="AE25" s="4">
        <v>73</v>
      </c>
      <c r="AF25" s="5">
        <v>0.64601769911504425</v>
      </c>
      <c r="AG25" s="4">
        <v>85</v>
      </c>
      <c r="AH25" s="5">
        <v>0.69672131147540983</v>
      </c>
      <c r="AI25" s="4">
        <v>103</v>
      </c>
      <c r="AJ25" s="5">
        <v>0.6912751677852349</v>
      </c>
      <c r="AL25" t="s">
        <v>59</v>
      </c>
      <c r="AM25" s="4">
        <v>46</v>
      </c>
      <c r="AN25" s="5">
        <v>0.52272727272727271</v>
      </c>
      <c r="AO25" s="4">
        <v>51</v>
      </c>
      <c r="AP25" s="5">
        <v>0.55434782608695654</v>
      </c>
      <c r="AQ25" s="4">
        <v>38</v>
      </c>
      <c r="AR25" s="5">
        <v>0.43678160919540232</v>
      </c>
    </row>
    <row r="26" spans="1:44" x14ac:dyDescent="0.25">
      <c r="A26" s="3" t="s">
        <v>32</v>
      </c>
      <c r="B26" s="1"/>
      <c r="C26" s="1"/>
      <c r="D26" s="1">
        <v>15</v>
      </c>
      <c r="F26" t="s">
        <v>59</v>
      </c>
      <c r="G26" s="4">
        <f>COUNTIF(B:B,"&lt;13")</f>
        <v>10</v>
      </c>
      <c r="H26" s="5">
        <f>G26/$G$27</f>
        <v>0.52631578947368418</v>
      </c>
      <c r="I26" s="4">
        <f>COUNTIF(C:C,"&lt;13")</f>
        <v>15</v>
      </c>
      <c r="J26" s="5">
        <f>I26/$I$27</f>
        <v>0.57692307692307687</v>
      </c>
      <c r="K26" s="4">
        <f>COUNTIF(D:D,"&lt;13")</f>
        <v>14</v>
      </c>
      <c r="L26" s="5">
        <f t="shared" si="2"/>
        <v>0.45161290322580644</v>
      </c>
      <c r="V26" t="s">
        <v>65</v>
      </c>
      <c r="W26" s="4">
        <f>SUBTOTAL(109,Tabla367[22/23])</f>
        <v>89</v>
      </c>
      <c r="X26" s="8"/>
      <c r="Y26" s="4">
        <f>SUBTOTAL(109,Tabla367[23/24])</f>
        <v>106</v>
      </c>
      <c r="Z26" s="8"/>
      <c r="AA26" s="4">
        <f>SUBTOTAL(109,Tabla367[24/25])</f>
        <v>121</v>
      </c>
      <c r="AB26" s="7">
        <f>SUBTOTAL(109,Tabla367[%2])</f>
        <v>1</v>
      </c>
      <c r="AD26" t="s">
        <v>65</v>
      </c>
      <c r="AE26" s="4">
        <f>SUBTOTAL(109,Tabla36711[22/23])</f>
        <v>113</v>
      </c>
      <c r="AF26" s="8"/>
      <c r="AG26" s="4">
        <f>SUBTOTAL(109,Tabla36711[23/24])</f>
        <v>122</v>
      </c>
      <c r="AH26" s="8"/>
      <c r="AI26" s="4">
        <f>SUBTOTAL(109,Tabla36711[24/25])</f>
        <v>149</v>
      </c>
      <c r="AJ26" s="7">
        <f>SUBTOTAL(109,Tabla36711[%2])</f>
        <v>1</v>
      </c>
      <c r="AL26" t="s">
        <v>65</v>
      </c>
      <c r="AM26" s="4">
        <f>SUBTOTAL(109,Tabla3671115[22/23])</f>
        <v>88</v>
      </c>
      <c r="AN26" s="8"/>
      <c r="AO26" s="4">
        <f>SUBTOTAL(109,Tabla3671115[23/24])</f>
        <v>92</v>
      </c>
      <c r="AP26" s="8"/>
      <c r="AQ26" s="4">
        <f>SUBTOTAL(109,Tabla3671115[24/25])</f>
        <v>87</v>
      </c>
      <c r="AR26" s="7">
        <f>SUBTOTAL(109,Tabla3671115[%2])</f>
        <v>1</v>
      </c>
    </row>
    <row r="27" spans="1:44" x14ac:dyDescent="0.25">
      <c r="A27" s="3" t="s">
        <v>30</v>
      </c>
      <c r="B27" s="1"/>
      <c r="C27" s="1"/>
      <c r="D27" s="1">
        <v>14</v>
      </c>
      <c r="G27" s="4">
        <f>SUM(G23:G26)</f>
        <v>19</v>
      </c>
      <c r="H27" s="4"/>
      <c r="I27" s="4">
        <f>SUM(I23:I26)</f>
        <v>26</v>
      </c>
      <c r="J27" s="4"/>
      <c r="K27" s="4">
        <f>SUM(K23:K26)</f>
        <v>31</v>
      </c>
      <c r="L27" s="4"/>
    </row>
    <row r="28" spans="1:44" x14ac:dyDescent="0.25">
      <c r="A28" s="3" t="s">
        <v>6</v>
      </c>
      <c r="B28" s="1"/>
      <c r="C28" s="1">
        <v>14</v>
      </c>
      <c r="D28" s="1">
        <v>12</v>
      </c>
    </row>
    <row r="29" spans="1:44" ht="21" x14ac:dyDescent="0.35">
      <c r="A29" s="3" t="s">
        <v>27</v>
      </c>
      <c r="B29" s="1"/>
      <c r="C29" s="1">
        <v>15</v>
      </c>
      <c r="D29" s="1">
        <v>13</v>
      </c>
      <c r="V29" s="6" t="s">
        <v>67</v>
      </c>
      <c r="AD29" s="6" t="s">
        <v>71</v>
      </c>
      <c r="AL29" s="6" t="s">
        <v>72</v>
      </c>
    </row>
    <row r="30" spans="1:44" x14ac:dyDescent="0.25">
      <c r="A30" s="3" t="s">
        <v>19</v>
      </c>
      <c r="B30" s="1"/>
      <c r="C30" s="1"/>
      <c r="D30" s="1">
        <v>15</v>
      </c>
      <c r="V30" t="s">
        <v>52</v>
      </c>
      <c r="W30" s="4" t="s">
        <v>56</v>
      </c>
      <c r="X30" s="4" t="s">
        <v>61</v>
      </c>
      <c r="Y30" s="4" t="s">
        <v>57</v>
      </c>
      <c r="Z30" s="4" t="s">
        <v>63</v>
      </c>
      <c r="AA30" s="4" t="s">
        <v>58</v>
      </c>
      <c r="AB30" s="4" t="s">
        <v>62</v>
      </c>
      <c r="AD30" t="s">
        <v>52</v>
      </c>
      <c r="AE30" s="4" t="s">
        <v>56</v>
      </c>
      <c r="AF30" s="4" t="s">
        <v>61</v>
      </c>
      <c r="AG30" s="4" t="s">
        <v>57</v>
      </c>
      <c r="AH30" s="4" t="s">
        <v>63</v>
      </c>
      <c r="AI30" s="4" t="s">
        <v>58</v>
      </c>
      <c r="AJ30" s="4" t="s">
        <v>62</v>
      </c>
      <c r="AL30" t="s">
        <v>52</v>
      </c>
      <c r="AM30" s="4" t="s">
        <v>56</v>
      </c>
      <c r="AN30" s="4" t="s">
        <v>61</v>
      </c>
      <c r="AO30" s="4" t="s">
        <v>57</v>
      </c>
      <c r="AP30" s="4" t="s">
        <v>63</v>
      </c>
      <c r="AQ30" s="4" t="s">
        <v>58</v>
      </c>
      <c r="AR30" s="4" t="s">
        <v>62</v>
      </c>
    </row>
    <row r="31" spans="1:44" x14ac:dyDescent="0.25">
      <c r="A31" s="3" t="s">
        <v>39</v>
      </c>
      <c r="B31" s="1"/>
      <c r="C31" s="1">
        <v>11</v>
      </c>
      <c r="D31" s="1"/>
      <c r="V31">
        <v>15</v>
      </c>
      <c r="W31" s="4">
        <v>38</v>
      </c>
      <c r="X31" s="5">
        <v>0.20652173913043478</v>
      </c>
      <c r="Y31" s="4">
        <v>32</v>
      </c>
      <c r="Z31" s="5">
        <v>0.15238095238095239</v>
      </c>
      <c r="AA31" s="4">
        <v>32</v>
      </c>
      <c r="AB31" s="5">
        <v>0.14611872146118721</v>
      </c>
      <c r="AD31">
        <v>15</v>
      </c>
      <c r="AE31" s="4">
        <v>42</v>
      </c>
      <c r="AF31" s="5">
        <v>0.17142857142857143</v>
      </c>
      <c r="AG31" s="4">
        <v>32</v>
      </c>
      <c r="AH31" s="5">
        <v>0.11721611721611722</v>
      </c>
      <c r="AI31" s="4">
        <v>29</v>
      </c>
      <c r="AJ31" s="5">
        <v>0.10469314079422383</v>
      </c>
      <c r="AL31">
        <v>15</v>
      </c>
      <c r="AM31" s="4">
        <v>3</v>
      </c>
      <c r="AN31" s="5">
        <v>2.0270270270270271E-2</v>
      </c>
      <c r="AO31" s="4">
        <v>0</v>
      </c>
      <c r="AP31" s="5">
        <v>0</v>
      </c>
      <c r="AQ31" s="4">
        <v>3</v>
      </c>
      <c r="AR31" s="5">
        <v>1.8404907975460124E-2</v>
      </c>
    </row>
    <row r="32" spans="1:44" x14ac:dyDescent="0.25">
      <c r="A32" s="3" t="s">
        <v>10</v>
      </c>
      <c r="B32" s="1"/>
      <c r="C32" s="1"/>
      <c r="D32" s="1">
        <v>15</v>
      </c>
      <c r="V32">
        <v>14</v>
      </c>
      <c r="W32" s="4">
        <v>34</v>
      </c>
      <c r="X32" s="5">
        <v>0.18478260869565216</v>
      </c>
      <c r="Y32" s="4">
        <v>28</v>
      </c>
      <c r="Z32" s="5">
        <v>0.13333333333333333</v>
      </c>
      <c r="AA32" s="4">
        <v>34</v>
      </c>
      <c r="AB32" s="5">
        <v>0.15525114155251141</v>
      </c>
      <c r="AD32">
        <v>14</v>
      </c>
      <c r="AE32" s="4">
        <v>34</v>
      </c>
      <c r="AF32" s="5">
        <v>0.13877551020408163</v>
      </c>
      <c r="AG32" s="4">
        <v>34</v>
      </c>
      <c r="AH32" s="5">
        <v>0.12454212454212454</v>
      </c>
      <c r="AI32" s="4">
        <v>27</v>
      </c>
      <c r="AJ32" s="5">
        <v>9.7472924187725629E-2</v>
      </c>
      <c r="AL32">
        <v>14</v>
      </c>
      <c r="AM32" s="4">
        <v>40</v>
      </c>
      <c r="AN32" s="5">
        <v>0.27027027027027029</v>
      </c>
      <c r="AO32" s="4">
        <v>45</v>
      </c>
      <c r="AP32" s="5">
        <v>0.29220779220779219</v>
      </c>
      <c r="AQ32" s="4">
        <v>49</v>
      </c>
      <c r="AR32" s="5">
        <v>0.30061349693251532</v>
      </c>
    </row>
    <row r="33" spans="1:44" x14ac:dyDescent="0.25">
      <c r="A33" s="3" t="s">
        <v>14</v>
      </c>
      <c r="B33" s="1"/>
      <c r="C33" s="1">
        <v>11</v>
      </c>
      <c r="D33" s="1">
        <v>13</v>
      </c>
      <c r="V33">
        <v>13</v>
      </c>
      <c r="W33" s="4">
        <v>34</v>
      </c>
      <c r="X33" s="5">
        <v>0.18478260869565216</v>
      </c>
      <c r="Y33" s="4">
        <v>39</v>
      </c>
      <c r="Z33" s="5">
        <v>0.18571428571428572</v>
      </c>
      <c r="AA33" s="4">
        <v>28</v>
      </c>
      <c r="AB33" s="5">
        <v>0.12785388127853881</v>
      </c>
      <c r="AD33">
        <v>13</v>
      </c>
      <c r="AE33" s="4">
        <v>31</v>
      </c>
      <c r="AF33" s="5">
        <v>0.12653061224489795</v>
      </c>
      <c r="AG33" s="4">
        <v>23</v>
      </c>
      <c r="AH33" s="5">
        <v>8.4249084249084255E-2</v>
      </c>
      <c r="AI33" s="4">
        <v>49</v>
      </c>
      <c r="AJ33" s="5">
        <v>0.17689530685920576</v>
      </c>
      <c r="AL33">
        <v>13</v>
      </c>
      <c r="AM33" s="4">
        <v>24</v>
      </c>
      <c r="AN33" s="5">
        <v>0.16216216216216217</v>
      </c>
      <c r="AO33" s="4">
        <v>27</v>
      </c>
      <c r="AP33" s="5">
        <v>0.17532467532467533</v>
      </c>
      <c r="AQ33" s="4">
        <v>34</v>
      </c>
      <c r="AR33" s="5">
        <v>0.20858895705521471</v>
      </c>
    </row>
    <row r="34" spans="1:44" x14ac:dyDescent="0.25">
      <c r="A34" s="3" t="s">
        <v>11</v>
      </c>
      <c r="B34" s="1"/>
      <c r="C34" s="1">
        <v>11</v>
      </c>
      <c r="D34" s="1">
        <v>12</v>
      </c>
      <c r="V34" t="s">
        <v>59</v>
      </c>
      <c r="W34" s="4">
        <v>78</v>
      </c>
      <c r="X34" s="5">
        <v>0.42391304347826086</v>
      </c>
      <c r="Y34" s="4">
        <v>111</v>
      </c>
      <c r="Z34" s="5">
        <v>0.52857142857142858</v>
      </c>
      <c r="AA34" s="4">
        <v>125</v>
      </c>
      <c r="AB34" s="5">
        <v>0.57077625570776258</v>
      </c>
      <c r="AD34" t="s">
        <v>59</v>
      </c>
      <c r="AE34" s="4">
        <v>138</v>
      </c>
      <c r="AF34" s="5">
        <v>0.56326530612244896</v>
      </c>
      <c r="AG34" s="4">
        <v>184</v>
      </c>
      <c r="AH34" s="5">
        <v>0.67399267399267404</v>
      </c>
      <c r="AI34" s="4">
        <v>172</v>
      </c>
      <c r="AJ34" s="5">
        <v>0.62093862815884482</v>
      </c>
      <c r="AL34" t="s">
        <v>59</v>
      </c>
      <c r="AM34" s="4">
        <v>81</v>
      </c>
      <c r="AN34" s="5">
        <v>0.54729729729729726</v>
      </c>
      <c r="AO34" s="4">
        <v>82</v>
      </c>
      <c r="AP34" s="5">
        <v>0.53246753246753242</v>
      </c>
      <c r="AQ34" s="4">
        <v>77</v>
      </c>
      <c r="AR34" s="5">
        <v>0.47239263803680981</v>
      </c>
    </row>
    <row r="35" spans="1:44" x14ac:dyDescent="0.25">
      <c r="A35" s="3" t="s">
        <v>17</v>
      </c>
      <c r="B35" s="1"/>
      <c r="C35" s="1"/>
      <c r="D35" s="1">
        <v>12</v>
      </c>
      <c r="V35" t="s">
        <v>65</v>
      </c>
      <c r="W35" s="4">
        <f>SUBTOTAL(109,Tabla368[22/23])</f>
        <v>184</v>
      </c>
      <c r="X35" s="8"/>
      <c r="Y35" s="4">
        <f>SUBTOTAL(109,Tabla368[23/24])</f>
        <v>210</v>
      </c>
      <c r="Z35" s="8"/>
      <c r="AA35" s="4">
        <f>SUBTOTAL(109,Tabla368[24/25])</f>
        <v>219</v>
      </c>
      <c r="AB35" s="7">
        <f>SUBTOTAL(109,Tabla368[%2])</f>
        <v>1</v>
      </c>
      <c r="AD35" t="s">
        <v>65</v>
      </c>
      <c r="AE35" s="4">
        <f>SUBTOTAL(109,Tabla36812[22/23])</f>
        <v>245</v>
      </c>
      <c r="AF35" s="8"/>
      <c r="AG35" s="4">
        <f>SUBTOTAL(109,Tabla36812[23/24])</f>
        <v>273</v>
      </c>
      <c r="AH35" s="8"/>
      <c r="AI35" s="4">
        <f>SUBTOTAL(109,Tabla36812[24/25])</f>
        <v>277</v>
      </c>
      <c r="AJ35" s="7">
        <f>SUBTOTAL(109,Tabla36812[%2])</f>
        <v>1</v>
      </c>
      <c r="AL35" t="s">
        <v>65</v>
      </c>
      <c r="AM35" s="4">
        <f>SUBTOTAL(109,Tabla3681216[22/23])</f>
        <v>148</v>
      </c>
      <c r="AN35" s="8"/>
      <c r="AO35" s="4">
        <f>SUBTOTAL(109,Tabla3681216[23/24])</f>
        <v>154</v>
      </c>
      <c r="AP35" s="8"/>
      <c r="AQ35" s="4">
        <f>SUBTOTAL(109,Tabla3681216[24/25])</f>
        <v>163</v>
      </c>
      <c r="AR35" s="7">
        <f>SUBTOTAL(109,Tabla3681216[%2])</f>
        <v>1</v>
      </c>
    </row>
    <row r="36" spans="1:44" x14ac:dyDescent="0.25">
      <c r="A36" s="3" t="s">
        <v>37</v>
      </c>
      <c r="B36" s="1"/>
      <c r="C36" s="1">
        <v>15</v>
      </c>
      <c r="D36" s="1"/>
    </row>
    <row r="37" spans="1:44" ht="21" x14ac:dyDescent="0.35">
      <c r="A37" s="3" t="s">
        <v>34</v>
      </c>
      <c r="B37" s="1"/>
      <c r="C37" s="1">
        <v>11</v>
      </c>
      <c r="D37" s="1"/>
      <c r="AL37" s="6" t="s">
        <v>73</v>
      </c>
    </row>
    <row r="38" spans="1:44" x14ac:dyDescent="0.25">
      <c r="A38" s="3" t="s">
        <v>22</v>
      </c>
      <c r="B38" s="1"/>
      <c r="C38" s="1"/>
      <c r="D38" s="1">
        <v>12</v>
      </c>
      <c r="AL38" t="s">
        <v>52</v>
      </c>
      <c r="AM38" s="4" t="s">
        <v>56</v>
      </c>
      <c r="AN38" s="4" t="s">
        <v>61</v>
      </c>
      <c r="AO38" s="4" t="s">
        <v>57</v>
      </c>
      <c r="AP38" s="4" t="s">
        <v>63</v>
      </c>
      <c r="AQ38" s="4" t="s">
        <v>58</v>
      </c>
      <c r="AR38" s="4" t="s">
        <v>62</v>
      </c>
    </row>
    <row r="39" spans="1:44" x14ac:dyDescent="0.25">
      <c r="A39" s="3" t="s">
        <v>28</v>
      </c>
      <c r="B39" s="1"/>
      <c r="C39" s="1">
        <v>15</v>
      </c>
      <c r="D39" s="1">
        <v>15</v>
      </c>
      <c r="AL39">
        <v>15</v>
      </c>
      <c r="AM39" s="4">
        <v>22</v>
      </c>
      <c r="AN39" s="5">
        <v>0.3235294117647059</v>
      </c>
      <c r="AO39" s="4">
        <v>31</v>
      </c>
      <c r="AP39" s="5">
        <v>0.37349397590361444</v>
      </c>
      <c r="AQ39" s="4">
        <v>28</v>
      </c>
      <c r="AR39" s="5">
        <v>0.41176470588235292</v>
      </c>
    </row>
    <row r="40" spans="1:44" x14ac:dyDescent="0.25">
      <c r="A40" s="3" t="s">
        <v>36</v>
      </c>
      <c r="B40" s="1"/>
      <c r="C40" s="1">
        <v>13</v>
      </c>
      <c r="D40" s="1"/>
      <c r="AL40">
        <v>14</v>
      </c>
      <c r="AM40" s="4">
        <v>21</v>
      </c>
      <c r="AN40" s="5">
        <v>0.30882352941176472</v>
      </c>
      <c r="AO40" s="4">
        <v>25</v>
      </c>
      <c r="AP40" s="5">
        <v>0.30120481927710846</v>
      </c>
      <c r="AQ40" s="4">
        <v>16</v>
      </c>
      <c r="AR40" s="5">
        <v>0.23529411764705882</v>
      </c>
    </row>
    <row r="41" spans="1:44" x14ac:dyDescent="0.25">
      <c r="A41" s="3" t="s">
        <v>29</v>
      </c>
      <c r="B41" s="1"/>
      <c r="C41" s="1">
        <v>14</v>
      </c>
      <c r="D41" s="1">
        <v>15</v>
      </c>
      <c r="AL41">
        <v>13</v>
      </c>
      <c r="AM41" s="4">
        <v>10</v>
      </c>
      <c r="AN41" s="5">
        <v>0.14705882352941177</v>
      </c>
      <c r="AO41" s="4">
        <v>15</v>
      </c>
      <c r="AP41" s="5">
        <v>0.18072289156626506</v>
      </c>
      <c r="AQ41" s="4">
        <v>12</v>
      </c>
      <c r="AR41" s="5">
        <v>0.17647058823529413</v>
      </c>
    </row>
    <row r="42" spans="1:44" x14ac:dyDescent="0.25">
      <c r="A42" s="3" t="s">
        <v>23</v>
      </c>
      <c r="B42" s="1"/>
      <c r="C42" s="1">
        <v>11</v>
      </c>
      <c r="D42" s="1">
        <v>13</v>
      </c>
      <c r="AL42" t="s">
        <v>59</v>
      </c>
      <c r="AM42" s="4">
        <v>15</v>
      </c>
      <c r="AN42" s="5">
        <v>0.22058823529411764</v>
      </c>
      <c r="AO42" s="4">
        <v>12</v>
      </c>
      <c r="AP42" s="5">
        <v>0.14457831325301204</v>
      </c>
      <c r="AQ42" s="4">
        <v>12</v>
      </c>
      <c r="AR42" s="5">
        <v>0.17647058823529413</v>
      </c>
    </row>
    <row r="43" spans="1:44" x14ac:dyDescent="0.25">
      <c r="A43" s="3" t="s">
        <v>31</v>
      </c>
      <c r="B43" s="1"/>
      <c r="C43" s="1"/>
      <c r="D43" s="1">
        <v>11</v>
      </c>
      <c r="AL43" t="s">
        <v>65</v>
      </c>
      <c r="AM43" s="4">
        <f>SUBTOTAL(109,Tabla368121619[22/23])</f>
        <v>68</v>
      </c>
      <c r="AN43" s="8"/>
      <c r="AO43" s="4">
        <f>SUBTOTAL(109,Tabla368121619[23/24])</f>
        <v>83</v>
      </c>
      <c r="AP43" s="8"/>
      <c r="AQ43" s="4">
        <f>SUBTOTAL(109,Tabla368121619[24/25])</f>
        <v>68</v>
      </c>
      <c r="AR43" s="7">
        <f>SUBTOTAL(109,Tabla368121619[%2])</f>
        <v>1</v>
      </c>
    </row>
    <row r="44" spans="1:44" x14ac:dyDescent="0.25">
      <c r="A44" s="3" t="s">
        <v>24</v>
      </c>
      <c r="B44" s="1"/>
      <c r="C44" s="1"/>
      <c r="D44" s="1">
        <v>11</v>
      </c>
    </row>
    <row r="45" spans="1:44" x14ac:dyDescent="0.25">
      <c r="A45" s="3" t="s">
        <v>40</v>
      </c>
      <c r="B45" s="1"/>
      <c r="C45" s="1">
        <v>15</v>
      </c>
      <c r="D45" s="1"/>
    </row>
    <row r="46" spans="1:44" x14ac:dyDescent="0.25">
      <c r="A46" s="3" t="s">
        <v>25</v>
      </c>
      <c r="B46" s="1"/>
      <c r="C46" s="1"/>
      <c r="D46" s="1">
        <v>12</v>
      </c>
    </row>
    <row r="47" spans="1:44" x14ac:dyDescent="0.25">
      <c r="A47" s="3" t="s">
        <v>35</v>
      </c>
      <c r="B47" s="1"/>
      <c r="C47" s="1">
        <v>15</v>
      </c>
      <c r="D47" s="1"/>
    </row>
    <row r="48" spans="1:44" x14ac:dyDescent="0.25">
      <c r="A48" s="3" t="s">
        <v>33</v>
      </c>
      <c r="B48" s="1"/>
      <c r="C48" s="1"/>
      <c r="D48" s="1">
        <v>14</v>
      </c>
    </row>
    <row r="49" spans="1:4" x14ac:dyDescent="0.25">
      <c r="A49" s="3" t="s">
        <v>18</v>
      </c>
      <c r="B49" s="1"/>
      <c r="C49" s="1"/>
      <c r="D49" s="1">
        <v>13</v>
      </c>
    </row>
    <row r="50" spans="1:4" x14ac:dyDescent="0.25">
      <c r="A50" s="3" t="s">
        <v>26</v>
      </c>
      <c r="B50" s="1"/>
      <c r="C50" s="1"/>
      <c r="D50" s="1">
        <v>15</v>
      </c>
    </row>
    <row r="51" spans="1:4" x14ac:dyDescent="0.25">
      <c r="A51" s="3" t="s">
        <v>12</v>
      </c>
      <c r="B51" s="1"/>
      <c r="C51" s="1"/>
      <c r="D51" s="1">
        <v>14</v>
      </c>
    </row>
    <row r="52" spans="1:4" x14ac:dyDescent="0.25">
      <c r="A52" s="3" t="s">
        <v>21</v>
      </c>
      <c r="B52" s="1"/>
      <c r="C52" s="1">
        <v>15</v>
      </c>
      <c r="D52" s="1">
        <v>14</v>
      </c>
    </row>
    <row r="53" spans="1:4" x14ac:dyDescent="0.25">
      <c r="A53" s="3" t="s">
        <v>54</v>
      </c>
      <c r="B53" s="1">
        <v>228</v>
      </c>
      <c r="C53" s="1">
        <v>326</v>
      </c>
      <c r="D53" s="1">
        <v>385</v>
      </c>
    </row>
  </sheetData>
  <phoneticPr fontId="3" type="noConversion"/>
  <conditionalFormatting sqref="Z16 X16 AB16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5 Z25 AB25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34 X34 AB3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6 AH16 AJ1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25 AF25 AJ25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34 AH34 AJ3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16 AN16 AR1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25 AP25 AR2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34 AN34 AR3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42 AP42 AR4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7 X7 AB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7 AH7 AJ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7 AN7 AR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43307086614173229" right="0.27559055118110237" top="0.74803149606299213" bottom="0.74803149606299213" header="0.31496062992125984" footer="0.31496062992125984"/>
  <pageSetup paperSize="9" scale="37" orientation="landscape" r:id="rId2"/>
  <headerFooter>
    <oddHeader>&amp;C&amp;"-,Negrita"&amp;18&amp;F</oddHeader>
    <oddFooter>&amp;LFBCV&amp;R&amp;D &amp;T</oddFooter>
  </headerFooter>
  <drawing r:id="rId3"/>
  <tableParts count="13"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  <extLst>
    <ext xmlns:x14="http://schemas.microsoft.com/office/spreadsheetml/2009/9/main" uri="{A8765BA9-456A-4dab-B4F3-ACF838C121DE}">
      <x14:slicerList>
        <x14:slicer r:id="rId17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 i n t r a f e b _ h i s t o r i a l d i l i g e n c i a d o s _ d a t o s c o m p l e t o s _ M U L T I T E M P 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 i n t r a f e b _ h i s t o r i a l d i l i g e n c i a d o s _ d a t o s c o m p l e t o s _ M U L T I T E M P 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 C o l u m n s \ I d T e m p o r a d a 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 C o l u m n s \ I d P e r s o n a 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 C o l u m n s \ I d I n s c r i p c i o n 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 C o l u m n s \ I d E q u i p o 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 C o l u m n s \ I d L i c e n c i a 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 C o l u m n s \ C o d E q u i p o 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 C o l u m n s \ N o m E q u i p o 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 C o l u m n s \ A c r o n i m o 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 C o l u m n s \ S e x o 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 C o l u m n s \ N a c i o n a l i d a d 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 C o l u m n s \ I d P a i s N a c 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 C o l u m n s \ N I F 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 C o l u m n s \ A p e l l i d o s 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 C o l u m n s \ F e c h a N a c i m i e n t o 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 C o l u m n s \ F e c h a A l t a 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 C o l u m n s \ F e c h a B a j a 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 M U L T I T E M P 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 M U L T I T E M P 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 C o l u m n s \ I d T e m p o r a d a 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 C o l u m n s \ I d P e r s o n a 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 C o l u m n s \ I d I n s c r i p c i o n 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 C o l u m n s \ I d E q u i p o 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 C o l u m n s \ I d L i c e n c i a 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 C o l u m n s \ C o d E q u i p o 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 C o l u m n s \ N o m E q u i p o 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 C o l u m n s \ A c r o n i m o 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 C o l u m n s \ S e x o 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 C o l u m n s \ N a c i o n a l i d a d 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 C o l u m n s \ I d P a i s N a c 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 C o l u m n s \ N I F 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 C o l u m n s \ A p e l l i d o s 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 C o l u m n s \ F e c h a N a c i m i e n t o 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 C o l u m n s \ F e c h a A l t a 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 C o l u m n s \ F e c h a B a j a 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 M U L T I T E M P _ 8 3 a f 3 7 d 4 - 0 5 e f - 4 3 3 8 - 8 c 0 3 - a f f d 7 e 7 f 5 b a f 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 i n t r a f e b _ h i s t o r i a l d i l i g e n c i a d o s _ d a t o s c o m p l e t o s _ M U L T I T E M P 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 i n t r a f e b _ h i s t o r i a l d i l i g e n c i a d o s _ d a t o s c o m p l e t o s _ M U L T I T E M P 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 M e a s u r e s \ M e d i d a   1 < / K e y > < / D i a g r a m O b j e c t K e y > < D i a g r a m O b j e c t K e y > < K e y > M e a s u r e s \ M e d i d a   1 \ T a g I n f o \ F � r m u l a < / K e y > < / D i a g r a m O b j e c t K e y > < D i a g r a m O b j e c t K e y > < K e y > M e a s u r e s \ M e d i d a   1 \ T a g I n f o \ V a l o r < / K e y > < / D i a g r a m O b j e c t K e y > < D i a g r a m O b j e c t K e y > < K e y > C o l u m n s \ I d T e m p o r a d a < / K e y > < / D i a g r a m O b j e c t K e y > < D i a g r a m O b j e c t K e y > < K e y > C o l u m n s \ I d P e r s o n a < / K e y > < / D i a g r a m O b j e c t K e y > < D i a g r a m O b j e c t K e y > < K e y > C o l u m n s \ I d I n s c r i p c i o n < / K e y > < / D i a g r a m O b j e c t K e y > < D i a g r a m O b j e c t K e y > < K e y > C o l u m n s \ I d E q u i p o < / K e y > < / D i a g r a m O b j e c t K e y > < D i a g r a m O b j e c t K e y > < K e y > C o l u m n s \ I d L i c e n c i a < / K e y > < / D i a g r a m O b j e c t K e y > < D i a g r a m O b j e c t K e y > < K e y > C o l u m n s \ C o d E q u i p o < / K e y > < / D i a g r a m O b j e c t K e y > < D i a g r a m O b j e c t K e y > < K e y > C o l u m n s \ N o m E q u i p o < / K e y > < / D i a g r a m O b j e c t K e y > < D i a g r a m O b j e c t K e y > < K e y > C o l u m n s \ C o d C a t e g o r i a < / K e y > < / D i a g r a m O b j e c t K e y > < D i a g r a m O b j e c t K e y > < K e y > C o l u m n s \ N o m C a t e g o r i a < / K e y > < / D i a g r a m O b j e c t K e y > < D i a g r a m O b j e c t K e y > < K e y > C o l u m n s \ A c r o n i m o < / K e y > < / D i a g r a m O b j e c t K e y > < D i a g r a m O b j e c t K e y > < K e y > C o l u m n s \ S e x o < / K e y > < / D i a g r a m O b j e c t K e y > < D i a g r a m O b j e c t K e y > < K e y > C o l u m n s \ N a c i o n a l i d a d < / K e y > < / D i a g r a m O b j e c t K e y > < D i a g r a m O b j e c t K e y > < K e y > C o l u m n s \ I d P a i s N a c < / K e y > < / D i a g r a m O b j e c t K e y > < D i a g r a m O b j e c t K e y > < K e y > C o l u m n s \ N I F < / K e y > < / D i a g r a m O b j e c t K e y > < D i a g r a m O b j e c t K e y > < K e y > C o l u m n s \ A p e l l i d o s < / K e y > < / D i a g r a m O b j e c t K e y > < D i a g r a m O b j e c t K e y > < K e y > C o l u m n s \ N o m b r e < / K e y > < / D i a g r a m O b j e c t K e y > < D i a g r a m O b j e c t K e y > < K e y > C o l u m n s \ F e c h a N a c i m i e n t o < / K e y > < / D i a g r a m O b j e c t K e y > < D i a g r a m O b j e c t K e y > < K e y > C o l u m n s \ F e c h a A l t a < / K e y > < / D i a g r a m O b j e c t K e y > < D i a g r a m O b j e c t K e y > < K e y > C o l u m n s \ F e c h a B a j a 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 1 3 < / F o c u s C o l u m n > < F o c u s R o w > 2 < / F o c u s R o w > < S e l e c t i o n E n d C o l u m n > 1 3 < / S e l e c t i o n E n d C o l u m n > < S e l e c t i o n E n d R o w > 2 < / S e l e c t i o n E n d R o w > < S e l e c t i o n S t a r t C o l u m n > 1 3 < / S e l e c t i o n S t a r t C o l u m n > < S e l e c t i o n S t a r t R o w > 2 < / S e l e c t i o n S t a r t R o w > < T e x t s > < M e a s u r e G r i d T e x t > < C o l u m n > 1 3 < / C o l u m n > < L a y e d O u t > t r u e < / L a y e d O u t > < R o w > 2 < / R o w > < T e x t > J U G =   C O U N T X ( F I L T E R ( M U L T I T E M P ,   M U L T I T E M P [ C o d E q u i p o ] = " 0 3 0 0 5 6 2 8 " ) ,   M U L T I T E M P [ N I F ] ) < / T e x t > < / M e a s u r e G r i d T e x t > < / T e x t s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 M e a s u r e s \ M e d i d a   1 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 M e a s u r e s \ M e d i d a   1 \ T a g I n f o \ F � r m u l a 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 M e a s u r e s \ M e d i d a   1 \ T a g I n f o \ V a l o r 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 C o l u m n s \ I d T e m p o r a d a 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 C o l u m n s \ I d P e r s o n a 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 C o l u m n s \ I d I n s c r i p c i o n 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 C o l u m n s \ I d E q u i p o 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 C o l u m n s \ I d L i c e n c i a 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 C o l u m n s \ C o d E q u i p o 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 C o l u m n s \ N o m E q u i p o 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 C o l u m n s \ C o d C a t e g o r i a 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 C o l u m n s \ N o m C a t e g o r i a 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 C o l u m n s \ A c r o n i m o 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 C o l u m n s \ S e x o 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 C o l u m n s \ N a c i o n a l i d a d 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 C o l u m n s \ I d P a i s N a c 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 C o l u m n s \ N I F 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 C o l u m n s \ A p e l l i d o s 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 C o l u m n s \ N o m b r e 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 C o l u m n s \ F e c h a N a c i m i e n t o 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 C o l u m n s \ F e c h a A l t a 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 C o l u m n s \ F e c h a B a j a 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 M U L T I T E M P 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 M U L T I T E M P 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 M e a s u r e s \ J U G < / K e y > < / D i a g r a m O b j e c t K e y > < D i a g r a m O b j e c t K e y > < K e y > M e a s u r e s \ J U G \ T a g I n f o \ F � r m u l a < / K e y > < / D i a g r a m O b j e c t K e y > < D i a g r a m O b j e c t K e y > < K e y > M e a s u r e s \ J U G \ T a g I n f o \ V a l o r < / K e y > < / D i a g r a m O b j e c t K e y > < D i a g r a m O b j e c t K e y > < K e y > C o l u m n s \ I d T e m p o r a d a < / K e y > < / D i a g r a m O b j e c t K e y > < D i a g r a m O b j e c t K e y > < K e y > C o l u m n s \ I d P e r s o n a < / K e y > < / D i a g r a m O b j e c t K e y > < D i a g r a m O b j e c t K e y > < K e y > C o l u m n s \ I d I n s c r i p c i o n < / K e y > < / D i a g r a m O b j e c t K e y > < D i a g r a m O b j e c t K e y > < K e y > C o l u m n s \ I d E q u i p o < / K e y > < / D i a g r a m O b j e c t K e y > < D i a g r a m O b j e c t K e y > < K e y > C o l u m n s \ I d L i c e n c i a < / K e y > < / D i a g r a m O b j e c t K e y > < D i a g r a m O b j e c t K e y > < K e y > C o l u m n s \ C o d E q u i p o < / K e y > < / D i a g r a m O b j e c t K e y > < D i a g r a m O b j e c t K e y > < K e y > C o l u m n s \ N o m E q u i p o < / K e y > < / D i a g r a m O b j e c t K e y > < D i a g r a m O b j e c t K e y > < K e y > C o l u m n s \ C o d C a t e g o r i a < / K e y > < / D i a g r a m O b j e c t K e y > < D i a g r a m O b j e c t K e y > < K e y > C o l u m n s \ N o m C a t e g o r i a < / K e y > < / D i a g r a m O b j e c t K e y > < D i a g r a m O b j e c t K e y > < K e y > C o l u m n s \ A c r o n i m o < / K e y > < / D i a g r a m O b j e c t K e y > < D i a g r a m O b j e c t K e y > < K e y > C o l u m n s \ S e x o < / K e y > < / D i a g r a m O b j e c t K e y > < D i a g r a m O b j e c t K e y > < K e y > C o l u m n s \ N a c i o n a l i d a d < / K e y > < / D i a g r a m O b j e c t K e y > < D i a g r a m O b j e c t K e y > < K e y > C o l u m n s \ I d P a i s N a c < / K e y > < / D i a g r a m O b j e c t K e y > < D i a g r a m O b j e c t K e y > < K e y > C o l u m n s \ N I F < / K e y > < / D i a g r a m O b j e c t K e y > < D i a g r a m O b j e c t K e y > < K e y > C o l u m n s \ A p e l l i d o s < / K e y > < / D i a g r a m O b j e c t K e y > < D i a g r a m O b j e c t K e y > < K e y > C o l u m n s \ N o m b r e < / K e y > < / D i a g r a m O b j e c t K e y > < D i a g r a m O b j e c t K e y > < K e y > C o l u m n s \ F e c h a N a c i m i e n t o < / K e y > < / D i a g r a m O b j e c t K e y > < D i a g r a m O b j e c t K e y > < K e y > C o l u m n s \ F e c h a A l t a < / K e y > < / D i a g r a m O b j e c t K e y > < D i a g r a m O b j e c t K e y > < K e y > C o l u m n s \ F e c h a B a j a 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 1 3 < / F o c u s C o l u m n > < F o c u s R o w > 1 < / F o c u s R o w > < S e l e c t i o n E n d C o l u m n > 1 3 < / S e l e c t i o n E n d C o l u m n > < S e l e c t i o n E n d R o w > 1 < / S e l e c t i o n E n d R o w > < S e l e c t i o n S t a r t C o l u m n > 1 3 < / S e l e c t i o n S t a r t C o l u m n > < S e l e c t i o n S t a r t R o w >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 M e a s u r e s \ J U G < / K e y > < / a : K e y > < a : V a l u e   i : t y p e = " M e a s u r e G r i d N o d e V i e w S t a t e " > < C o l u m n > 1 3 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 M e a s u r e s \ J U G \ T a g I n f o \ F � r m u l a 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 M e a s u r e s \ J U G \ T a g I n f o \ V a l o r 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 C o l u m n s \ I d T e m p o r a d a 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 C o l u m n s \ I d P e r s o n a 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 C o l u m n s \ I d I n s c r i p c i o n 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 C o l u m n s \ I d E q u i p o 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 C o l u m n s \ I d L i c e n c i a 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 C o l u m n s \ C o d E q u i p o 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 C o l u m n s \ N o m E q u i p o 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 C o l u m n s \ C o d C a t e g o r i a 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 C o l u m n s \ N o m C a t e g o r i a 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 C o l u m n s \ A c r o n i m o 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 C o l u m n s \ S e x o 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 C o l u m n s \ N a c i o n a l i d a d 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 C o l u m n s \ I d P a i s N a c 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 C o l u m n s \ N I F 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 C o l u m n s \ A p e l l i d o s 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 C o l u m n s \ N o m b r e 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 C o l u m n s \ F e c h a N a c i m i e n t o 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 C o l u m n s \ F e c h a A l t a 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 C o l u m n s \ F e c h a B a j a 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D a t a M a s h u p   s q m i d = " 5 f 9 7 7 c a 9 - 4 6 e 5 - 4 c f 8 - 8 a d 0 - f c f 9 e f c 3 4 3 7 e "   x m l n s = " h t t p : / / s c h e m a s . m i c r o s o f t . c o m / D a t a M a s h u p " > A A A A A B s E A A B Q S w M E F A A C A A g A u 3 C l W o V G F Q i l A A A A 9 g A A A B I A H A B D b 2 5 m a W c v U G F j a 2 F n Z S 5 4 b W w g o h g A K K A U A A A A A A A A A A A A A A A A A A A A A A A A A A A A h Y 8 x D o I w G I W v Q r r T l p q o I T 9 l M G 6 S m J A Y 1 6 Z U a I B i a L H c z c E j e Q U x i r o 5 v u 9 9 w 3 v 3 6 w 3 S s W 2 C i + q t 7 k y C I k x R o I z s C m 3 K B A 3 u F K 5 R y m E v Z C 1 K F U y y s f F o i w R V z p 1 j Q r z 3 2 C 9 w 1 5 e E U R q R Y 7 b L Z a V a g T 6 y / i + H 2 l g n j F S I w + E 1 h j M c s S V m b I U p k B l C p s 1 X Y N P e Z / s D Y T M 0 b u g V V z b c 5 k D m C O T 9 g T 8 A U E s D B B Q A A g A I A L t w p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c K V a B u i Y b h Q B A A A R A g A A E w A c A E Z v c m 1 1 b G F z L 1 N l Y 3 R p b 2 4 x L m 0 g o h g A K K A U A A A A A A A A A A A A A A A A A A A A A A A A A A A A p Z F d S 8 M w F I b v C / 0 P I d 5 s U A d e j 9 7 M O S a u m 6 5 z I q W U 0 + R s P Z I l k q T u Q v z v p v v w Y u C N 5 i Y f H J 7 3 e Y l D 4 c l o l h / 3 m 2 E c x Z F r w K J k 2 f N s d b + 6 y x 5 Z y h T 6 O G J h L S x t U Y e X h a z F Y A w e c t N a g T 0 u n U 4 n o 9 v 1 d f a a P 8 1 4 w o o p o Q U r G h K g 5 v B B W + g y U m 9 b L P v J k b e U y 2 r 8 M q 0 6 U g 0 O O / I h 4 r O Y w w 5 T f h r g y Q N p m f L z H C + / i u 5 c n j i k v Y U N 1 l V D z h t L o C S p j i M I p H G V B G + c M L v 3 0 C R c f 7 p V a 8 J 9 C L 3 0 O M f / l X v 2 7 f C X r l d 8 Q g o c 2 5 A K c A m O B 4 E V 1 A o H O a r w E 0 u z d 7 1 / N U o Y g m h Y r 5 i g a G A E b 1 C G D N 0 q 1 e / H E e n f R I b f U E s B A i 0 A F A A C A A g A u 3 C l W o V G F Q i l A A A A 9 g A A A B I A A A A A A A A A A A A A A A A A A A A A A E N v b m Z p Z y 9 Q Y W N r Y W d l L n h t b F B L A Q I t A B Q A A g A I A L t w p V o P y u m r p A A A A O k A A A A T A A A A A A A A A A A A A A A A A P E A A A B b Q 2 9 u d G V u d F 9 U e X B l c 1 0 u e G 1 s U E s B A i 0 A F A A C A A g A u 3 C l W g b o m G 4 U A Q A A E Q I A A B M A A A A A A A A A A A A A A A A A 4 g E A A E Z v c m 1 1 b G F z L 1 N l Y 3 R p b 2 4 x L m 1 Q S w U G A A A A A A M A A w D C A A A A Q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B 4 A A A A A A A C i H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V V M V E l U R U 1 Q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T N i Y T F l N D Y t N T M 3 Z C 0 0 Z D k 5 L T g 2 Z G I t Z j U 3 N D B i Y T Z k Y m M 5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U m V j b 3 Z l c n l U Y X J n Z X R T a G V l d C I g V m F s d W U 9 I n N I b 2 p h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G l 2 b 3 R P Y m p l Y 3 R O Y W 1 l I i B W Y W x 1 Z T 0 i c 0 h v a m E x I V R h Y m x h R G l u w 6 F t a W N h M j Q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T I 0 N j g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1 L T A 1 V D E y O j A 1 O j U 0 L j k w M j E 3 N D N a I i A v P j x F b n R y e S B U e X B l P S J G a W x s Q 2 9 s d W 1 u V H l w Z X M i I F Z h b H V l P S J z Q W d J Q 0 F n S U d C Z 0 l H Q m d Z R 0 F n W U d C Z 2 t I Q n c 9 P S I g L z 4 8 R W 5 0 c n k g V H l w Z T 0 i R m l s b E N v b H V t b k 5 h b W V z I i B W Y W x 1 Z T 0 i c 1 s m c X V v d D t J Z F R l b X B v c m F k Y S Z x d W 9 0 O y w m c X V v d D t J Z F B l c n N v b m E m c X V v d D s s J n F 1 b 3 Q 7 S W R J b n N j c m l w Y 2 l v b i Z x d W 9 0 O y w m c X V v d D t J Z E V x d W l w b y Z x d W 9 0 O y w m c X V v d D t J Z E x p Y 2 V u Y 2 l h J n F 1 b 3 Q 7 L C Z x d W 9 0 O 0 N v Z E V x d W l w b y Z x d W 9 0 O y w m c X V v d D t O b 2 1 F c X V p c G 8 m c X V v d D s s J n F 1 b 3 Q 7 Q 2 9 k Q 2 F 0 Z W d v c m l h J n F 1 b 3 Q 7 L C Z x d W 9 0 O 0 5 v b U N h d G V n b 3 J p Y S Z x d W 9 0 O y w m c X V v d D t B Y 3 J v b m l t b y Z x d W 9 0 O y w m c X V v d D t T Z X h v J n F 1 b 3 Q 7 L C Z x d W 9 0 O 0 5 h Y 2 l v b m F s a W R h Z C Z x d W 9 0 O y w m c X V v d D t J Z F B h a X N O Y W M m c X V v d D s s J n F 1 b 3 Q 7 T k l G J n F 1 b 3 Q 7 L C Z x d W 9 0 O 0 F w Z W x s a W R v c y Z x d W 9 0 O y w m c X V v d D t O b 2 1 i c m U m c X V v d D s s J n F 1 b 3 Q 7 R m V j a G F O Y W N p b W l l b n R v J n F 1 b 3 Q 7 L C Z x d W 9 0 O 0 Z l Y 2 h h Q W x 0 Y S Z x d W 9 0 O y w m c X V v d D t G Z W N o Y U J h a m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S w m c X V v d D t r Z X l D b 2 x 1 b W 5 O Y W 1 l c y Z x d W 9 0 O z p b X S w m c X V v d D t x d W V y e V J l b G F 0 a W 9 u c 2 h p c H M m c X V v d D s 6 W 1 0 s J n F 1 b 3 Q 7 Y 2 9 s d W 1 u S W R l b n R p d G l l c y Z x d W 9 0 O z p b J n F 1 b 3 Q 7 T 2 R i Y y 5 E Y X R h U 2 9 1 c m N l X F w v M S 9 k c 2 4 9 R k J D V i 1 N W V N R T C 9 S Z F J f R F d I L y 8 v a W 5 0 c m F m Z W J f a G l z d G 9 y a W F s Z G l s a W d l b m N p Y W R v c 1 9 k Y X R v c 2 N v b X B s Z X R v c 1 9 N V U x U S V R F T V A u e 0 l k V G V t c G 9 y Y W R h L D B 9 J n F 1 b 3 Q 7 L C Z x d W 9 0 O 0 9 k Y m M u R G F 0 Y V N v d X J j Z V x c L z E v Z H N u P U Z C Q 1 Y t T V l T U U w v U m R S X 0 R X S C 8 v L 2 l u d H J h Z m V i X 2 h p c 3 R v c m l h b G R p b G l n Z W 5 j a W F k b 3 N f Z G F 0 b 3 N j b 2 1 w b G V 0 b 3 N f T V V M V E l U R U 1 Q L n t J Z F B l c n N v b m E s M X 0 m c X V v d D s s J n F 1 b 3 Q 7 T 2 R i Y y 5 E Y X R h U 2 9 1 c m N l X F w v M S 9 k c 2 4 9 R k J D V i 1 N W V N R T C 9 S Z F J f R F d I L y 8 v a W 5 0 c m F m Z W J f a G l z d G 9 y a W F s Z G l s a W d l b m N p Y W R v c 1 9 k Y X R v c 2 N v b X B s Z X R v c 1 9 N V U x U S V R F T V A u e 0 l k S W 5 z Y 3 J p c G N p b 2 4 s M n 0 m c X V v d D s s J n F 1 b 3 Q 7 T 2 R i Y y 5 E Y X R h U 2 9 1 c m N l X F w v M S 9 k c 2 4 9 R k J D V i 1 N W V N R T C 9 S Z F J f R F d I L y 8 v a W 5 0 c m F m Z W J f a G l z d G 9 y a W F s Z G l s a W d l b m N p Y W R v c 1 9 k Y X R v c 2 N v b X B s Z X R v c 1 9 N V U x U S V R F T V A u e 0 l k R X F 1 a X B v L D N 9 J n F 1 b 3 Q 7 L C Z x d W 9 0 O 0 9 k Y m M u R G F 0 Y V N v d X J j Z V x c L z E v Z H N u P U Z C Q 1 Y t T V l T U U w v U m R S X 0 R X S C 8 v L 2 l u d H J h Z m V i X 2 h p c 3 R v c m l h b G R p b G l n Z W 5 j a W F k b 3 N f Z G F 0 b 3 N j b 2 1 w b G V 0 b 3 N f T V V M V E l U R U 1 Q L n t J Z E x p Y 2 V u Y 2 l h L D R 9 J n F 1 b 3 Q 7 L C Z x d W 9 0 O 0 9 k Y m M u R G F 0 Y V N v d X J j Z V x c L z E v Z H N u P U Z C Q 1 Y t T V l T U U w v U m R S X 0 R X S C 8 v L 2 l u d H J h Z m V i X 2 h p c 3 R v c m l h b G R p b G l n Z W 5 j a W F k b 3 N f Z G F 0 b 3 N j b 2 1 w b G V 0 b 3 N f T V V M V E l U R U 1 Q L n t D b 2 R F c X V p c G 8 s N X 0 m c X V v d D s s J n F 1 b 3 Q 7 T 2 R i Y y 5 E Y X R h U 2 9 1 c m N l X F w v M S 9 k c 2 4 9 R k J D V i 1 N W V N R T C 9 S Z F J f R F d I L y 8 v a W 5 0 c m F m Z W J f a G l z d G 9 y a W F s Z G l s a W d l b m N p Y W R v c 1 9 k Y X R v c 2 N v b X B s Z X R v c 1 9 N V U x U S V R F T V A u e 0 5 v b U V x d W l w b y w 2 f S Z x d W 9 0 O y w m c X V v d D t P Z G J j L k R h d G F T b 3 V y Y 2 V c X C 8 x L 2 R z b j 1 G Q k N W L U 1 Z U 1 F M L 1 J k U l 9 E V 0 g v L y 9 p b n R y Y W Z l Y l 9 o a X N 0 b 3 J p Y W x k a W x p Z 2 V u Y 2 l h Z G 9 z X 2 R h d G 9 z Y 2 9 t c G x l d G 9 z X 0 1 V T F R J V E V N U C 5 7 Q 2 9 k Q 2 F 0 Z W d v c m l h L D d 9 J n F 1 b 3 Q 7 L C Z x d W 9 0 O 0 9 k Y m M u R G F 0 Y V N v d X J j Z V x c L z E v Z H N u P U Z C Q 1 Y t T V l T U U w v U m R S X 0 R X S C 8 v L 2 l u d H J h Z m V i X 2 h p c 3 R v c m l h b G R p b G l n Z W 5 j a W F k b 3 N f Z G F 0 b 3 N j b 2 1 w b G V 0 b 3 N f T V V M V E l U R U 1 Q L n t O b 2 1 D Y X R l Z 2 9 y a W E s O H 0 m c X V v d D s s J n F 1 b 3 Q 7 T 2 R i Y y 5 E Y X R h U 2 9 1 c m N l X F w v M S 9 k c 2 4 9 R k J D V i 1 N W V N R T C 9 S Z F J f R F d I L y 8 v a W 5 0 c m F m Z W J f a G l z d G 9 y a W F s Z G l s a W d l b m N p Y W R v c 1 9 k Y X R v c 2 N v b X B s Z X R v c 1 9 N V U x U S V R F T V A u e 0 F j c m 9 u a W 1 v L D l 9 J n F 1 b 3 Q 7 L C Z x d W 9 0 O 0 9 k Y m M u R G F 0 Y V N v d X J j Z V x c L z E v Z H N u P U Z C Q 1 Y t T V l T U U w v U m R S X 0 R X S C 8 v L 2 l u d H J h Z m V i X 2 h p c 3 R v c m l h b G R p b G l n Z W 5 j a W F k b 3 N f Z G F 0 b 3 N j b 2 1 w b G V 0 b 3 N f T V V M V E l U R U 1 Q L n t T Z X h v L D E w f S Z x d W 9 0 O y w m c X V v d D t P Z G J j L k R h d G F T b 3 V y Y 2 V c X C 8 x L 2 R z b j 1 G Q k N W L U 1 Z U 1 F M L 1 J k U l 9 E V 0 g v L y 9 p b n R y Y W Z l Y l 9 o a X N 0 b 3 J p Y W x k a W x p Z 2 V u Y 2 l h Z G 9 z X 2 R h d G 9 z Y 2 9 t c G x l d G 9 z X 0 1 V T F R J V E V N U C 5 7 T m F j a W 9 u Y W x p Z G F k L D E x f S Z x d W 9 0 O y w m c X V v d D t P Z G J j L k R h d G F T b 3 V y Y 2 V c X C 8 x L 2 R z b j 1 G Q k N W L U 1 Z U 1 F M L 1 J k U l 9 E V 0 g v L y 9 p b n R y Y W Z l Y l 9 o a X N 0 b 3 J p Y W x k a W x p Z 2 V u Y 2 l h Z G 9 z X 2 R h d G 9 z Y 2 9 t c G x l d G 9 z X 0 1 V T F R J V E V N U C 5 7 S W R Q Y W l z T m F j L D E y f S Z x d W 9 0 O y w m c X V v d D t P Z G J j L k R h d G F T b 3 V y Y 2 V c X C 8 x L 2 R z b j 1 G Q k N W L U 1 Z U 1 F M L 1 J k U l 9 E V 0 g v L y 9 p b n R y Y W Z l Y l 9 o a X N 0 b 3 J p Y W x k a W x p Z 2 V u Y 2 l h Z G 9 z X 2 R h d G 9 z Y 2 9 t c G x l d G 9 z X 0 1 V T F R J V E V N U C 5 7 T k l G L D E z f S Z x d W 9 0 O y w m c X V v d D t P Z G J j L k R h d G F T b 3 V y Y 2 V c X C 8 x L 2 R z b j 1 G Q k N W L U 1 Z U 1 F M L 1 J k U l 9 E V 0 g v L y 9 p b n R y Y W Z l Y l 9 o a X N 0 b 3 J p Y W x k a W x p Z 2 V u Y 2 l h Z G 9 z X 2 R h d G 9 z Y 2 9 t c G x l d G 9 z X 0 1 V T F R J V E V N U C 5 7 Q X B l b G x p Z G 9 z L D E 0 f S Z x d W 9 0 O y w m c X V v d D t P Z G J j L k R h d G F T b 3 V y Y 2 V c X C 8 x L 2 R z b j 1 G Q k N W L U 1 Z U 1 F M L 1 J k U l 9 E V 0 g v L y 9 p b n R y Y W Z l Y l 9 o a X N 0 b 3 J p Y W x k a W x p Z 2 V u Y 2 l h Z G 9 z X 2 R h d G 9 z Y 2 9 t c G x l d G 9 z X 0 1 V T F R J V E V N U C 5 7 T m 9 t Y n J l L D E 1 f S Z x d W 9 0 O y w m c X V v d D t P Z G J j L k R h d G F T b 3 V y Y 2 V c X C 8 x L 2 R z b j 1 G Q k N W L U 1 Z U 1 F M L 1 J k U l 9 E V 0 g v L y 9 p b n R y Y W Z l Y l 9 o a X N 0 b 3 J p Y W x k a W x p Z 2 V u Y 2 l h Z G 9 z X 2 R h d G 9 z Y 2 9 t c G x l d G 9 z X 0 1 V T F R J V E V N U C 5 7 R m V j a G F O Y W N p b W l l b n R v L D E 2 f S Z x d W 9 0 O y w m c X V v d D t P Z G J j L k R h d G F T b 3 V y Y 2 V c X C 8 x L 2 R z b j 1 G Q k N W L U 1 Z U 1 F M L 1 J k U l 9 E V 0 g v L y 9 p b n R y Y W Z l Y l 9 o a X N 0 b 3 J p Y W x k a W x p Z 2 V u Y 2 l h Z G 9 z X 2 R h d G 9 z Y 2 9 t c G x l d G 9 z X 0 1 V T F R J V E V N U C 5 7 R m V j a G F B b H R h L D E 3 f S Z x d W 9 0 O y w m c X V v d D t P Z G J j L k R h d G F T b 3 V y Y 2 V c X C 8 x L 2 R z b j 1 G Q k N W L U 1 Z U 1 F M L 1 J k U l 9 E V 0 g v L y 9 p b n R y Y W Z l Y l 9 o a X N 0 b 3 J p Y W x k a W x p Z 2 V u Y 2 l h Z G 9 z X 2 R h d G 9 z Y 2 9 t c G x l d G 9 z X 0 1 V T F R J V E V N U C 5 7 R m V j a G F C Y W p h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T 2 R i Y y 5 E Y X R h U 2 9 1 c m N l X F w v M S 9 k c 2 4 9 R k J D V i 1 N W V N R T C 9 S Z F J f R F d I L y 8 v a W 5 0 c m F m Z W J f a G l z d G 9 y a W F s Z G l s a W d l b m N p Y W R v c 1 9 k Y X R v c 2 N v b X B s Z X R v c 1 9 N V U x U S V R F T V A u e 0 l k V G V t c G 9 y Y W R h L D B 9 J n F 1 b 3 Q 7 L C Z x d W 9 0 O 0 9 k Y m M u R G F 0 Y V N v d X J j Z V x c L z E v Z H N u P U Z C Q 1 Y t T V l T U U w v U m R S X 0 R X S C 8 v L 2 l u d H J h Z m V i X 2 h p c 3 R v c m l h b G R p b G l n Z W 5 j a W F k b 3 N f Z G F 0 b 3 N j b 2 1 w b G V 0 b 3 N f T V V M V E l U R U 1 Q L n t J Z F B l c n N v b m E s M X 0 m c X V v d D s s J n F 1 b 3 Q 7 T 2 R i Y y 5 E Y X R h U 2 9 1 c m N l X F w v M S 9 k c 2 4 9 R k J D V i 1 N W V N R T C 9 S Z F J f R F d I L y 8 v a W 5 0 c m F m Z W J f a G l z d G 9 y a W F s Z G l s a W d l b m N p Y W R v c 1 9 k Y X R v c 2 N v b X B s Z X R v c 1 9 N V U x U S V R F T V A u e 0 l k S W 5 z Y 3 J p c G N p b 2 4 s M n 0 m c X V v d D s s J n F 1 b 3 Q 7 T 2 R i Y y 5 E Y X R h U 2 9 1 c m N l X F w v M S 9 k c 2 4 9 R k J D V i 1 N W V N R T C 9 S Z F J f R F d I L y 8 v a W 5 0 c m F m Z W J f a G l z d G 9 y a W F s Z G l s a W d l b m N p Y W R v c 1 9 k Y X R v c 2 N v b X B s Z X R v c 1 9 N V U x U S V R F T V A u e 0 l k R X F 1 a X B v L D N 9 J n F 1 b 3 Q 7 L C Z x d W 9 0 O 0 9 k Y m M u R G F 0 Y V N v d X J j Z V x c L z E v Z H N u P U Z C Q 1 Y t T V l T U U w v U m R S X 0 R X S C 8 v L 2 l u d H J h Z m V i X 2 h p c 3 R v c m l h b G R p b G l n Z W 5 j a W F k b 3 N f Z G F 0 b 3 N j b 2 1 w b G V 0 b 3 N f T V V M V E l U R U 1 Q L n t J Z E x p Y 2 V u Y 2 l h L D R 9 J n F 1 b 3 Q 7 L C Z x d W 9 0 O 0 9 k Y m M u R G F 0 Y V N v d X J j Z V x c L z E v Z H N u P U Z C Q 1 Y t T V l T U U w v U m R S X 0 R X S C 8 v L 2 l u d H J h Z m V i X 2 h p c 3 R v c m l h b G R p b G l n Z W 5 j a W F k b 3 N f Z G F 0 b 3 N j b 2 1 w b G V 0 b 3 N f T V V M V E l U R U 1 Q L n t D b 2 R F c X V p c G 8 s N X 0 m c X V v d D s s J n F 1 b 3 Q 7 T 2 R i Y y 5 E Y X R h U 2 9 1 c m N l X F w v M S 9 k c 2 4 9 R k J D V i 1 N W V N R T C 9 S Z F J f R F d I L y 8 v a W 5 0 c m F m Z W J f a G l z d G 9 y a W F s Z G l s a W d l b m N p Y W R v c 1 9 k Y X R v c 2 N v b X B s Z X R v c 1 9 N V U x U S V R F T V A u e 0 5 v b U V x d W l w b y w 2 f S Z x d W 9 0 O y w m c X V v d D t P Z G J j L k R h d G F T b 3 V y Y 2 V c X C 8 x L 2 R z b j 1 G Q k N W L U 1 Z U 1 F M L 1 J k U l 9 E V 0 g v L y 9 p b n R y Y W Z l Y l 9 o a X N 0 b 3 J p Y W x k a W x p Z 2 V u Y 2 l h Z G 9 z X 2 R h d G 9 z Y 2 9 t c G x l d G 9 z X 0 1 V T F R J V E V N U C 5 7 Q 2 9 k Q 2 F 0 Z W d v c m l h L D d 9 J n F 1 b 3 Q 7 L C Z x d W 9 0 O 0 9 k Y m M u R G F 0 Y V N v d X J j Z V x c L z E v Z H N u P U Z C Q 1 Y t T V l T U U w v U m R S X 0 R X S C 8 v L 2 l u d H J h Z m V i X 2 h p c 3 R v c m l h b G R p b G l n Z W 5 j a W F k b 3 N f Z G F 0 b 3 N j b 2 1 w b G V 0 b 3 N f T V V M V E l U R U 1 Q L n t O b 2 1 D Y X R l Z 2 9 y a W E s O H 0 m c X V v d D s s J n F 1 b 3 Q 7 T 2 R i Y y 5 E Y X R h U 2 9 1 c m N l X F w v M S 9 k c 2 4 9 R k J D V i 1 N W V N R T C 9 S Z F J f R F d I L y 8 v a W 5 0 c m F m Z W J f a G l z d G 9 y a W F s Z G l s a W d l b m N p Y W R v c 1 9 k Y X R v c 2 N v b X B s Z X R v c 1 9 N V U x U S V R F T V A u e 0 F j c m 9 u a W 1 v L D l 9 J n F 1 b 3 Q 7 L C Z x d W 9 0 O 0 9 k Y m M u R G F 0 Y V N v d X J j Z V x c L z E v Z H N u P U Z C Q 1 Y t T V l T U U w v U m R S X 0 R X S C 8 v L 2 l u d H J h Z m V i X 2 h p c 3 R v c m l h b G R p b G l n Z W 5 j a W F k b 3 N f Z G F 0 b 3 N j b 2 1 w b G V 0 b 3 N f T V V M V E l U R U 1 Q L n t T Z X h v L D E w f S Z x d W 9 0 O y w m c X V v d D t P Z G J j L k R h d G F T b 3 V y Y 2 V c X C 8 x L 2 R z b j 1 G Q k N W L U 1 Z U 1 F M L 1 J k U l 9 E V 0 g v L y 9 p b n R y Y W Z l Y l 9 o a X N 0 b 3 J p Y W x k a W x p Z 2 V u Y 2 l h Z G 9 z X 2 R h d G 9 z Y 2 9 t c G x l d G 9 z X 0 1 V T F R J V E V N U C 5 7 T m F j a W 9 u Y W x p Z G F k L D E x f S Z x d W 9 0 O y w m c X V v d D t P Z G J j L k R h d G F T b 3 V y Y 2 V c X C 8 x L 2 R z b j 1 G Q k N W L U 1 Z U 1 F M L 1 J k U l 9 E V 0 g v L y 9 p b n R y Y W Z l Y l 9 o a X N 0 b 3 J p Y W x k a W x p Z 2 V u Y 2 l h Z G 9 z X 2 R h d G 9 z Y 2 9 t c G x l d G 9 z X 0 1 V T F R J V E V N U C 5 7 S W R Q Y W l z T m F j L D E y f S Z x d W 9 0 O y w m c X V v d D t P Z G J j L k R h d G F T b 3 V y Y 2 V c X C 8 x L 2 R z b j 1 G Q k N W L U 1 Z U 1 F M L 1 J k U l 9 E V 0 g v L y 9 p b n R y Y W Z l Y l 9 o a X N 0 b 3 J p Y W x k a W x p Z 2 V u Y 2 l h Z G 9 z X 2 R h d G 9 z Y 2 9 t c G x l d G 9 z X 0 1 V T F R J V E V N U C 5 7 T k l G L D E z f S Z x d W 9 0 O y w m c X V v d D t P Z G J j L k R h d G F T b 3 V y Y 2 V c X C 8 x L 2 R z b j 1 G Q k N W L U 1 Z U 1 F M L 1 J k U l 9 E V 0 g v L y 9 p b n R y Y W Z l Y l 9 o a X N 0 b 3 J p Y W x k a W x p Z 2 V u Y 2 l h Z G 9 z X 2 R h d G 9 z Y 2 9 t c G x l d G 9 z X 0 1 V T F R J V E V N U C 5 7 Q X B l b G x p Z G 9 z L D E 0 f S Z x d W 9 0 O y w m c X V v d D t P Z G J j L k R h d G F T b 3 V y Y 2 V c X C 8 x L 2 R z b j 1 G Q k N W L U 1 Z U 1 F M L 1 J k U l 9 E V 0 g v L y 9 p b n R y Y W Z l Y l 9 o a X N 0 b 3 J p Y W x k a W x p Z 2 V u Y 2 l h Z G 9 z X 2 R h d G 9 z Y 2 9 t c G x l d G 9 z X 0 1 V T F R J V E V N U C 5 7 T m 9 t Y n J l L D E 1 f S Z x d W 9 0 O y w m c X V v d D t P Z G J j L k R h d G F T b 3 V y Y 2 V c X C 8 x L 2 R z b j 1 G Q k N W L U 1 Z U 1 F M L 1 J k U l 9 E V 0 g v L y 9 p b n R y Y W Z l Y l 9 o a X N 0 b 3 J p Y W x k a W x p Z 2 V u Y 2 l h Z G 9 z X 2 R h d G 9 z Y 2 9 t c G x l d G 9 z X 0 1 V T F R J V E V N U C 5 7 R m V j a G F O Y W N p b W l l b n R v L D E 2 f S Z x d W 9 0 O y w m c X V v d D t P Z G J j L k R h d G F T b 3 V y Y 2 V c X C 8 x L 2 R z b j 1 G Q k N W L U 1 Z U 1 F M L 1 J k U l 9 E V 0 g v L y 9 p b n R y Y W Z l Y l 9 o a X N 0 b 3 J p Y W x k a W x p Z 2 V u Y 2 l h Z G 9 z X 2 R h d G 9 z Y 2 9 t c G x l d G 9 z X 0 1 V T F R J V E V N U C 5 7 R m V j a G F B b H R h L D E 3 f S Z x d W 9 0 O y w m c X V v d D t P Z G J j L k R h d G F T b 3 V y Y 2 V c X C 8 x L 2 R z b j 1 G Q k N W L U 1 Z U 1 F M L 1 J k U l 9 E V 0 g v L y 9 p b n R y Y W Z l Y l 9 o a X N 0 b 3 J p Y W x k a W x p Z 2 V u Y 2 l h Z G 9 z X 2 R h d G 9 z Y 2 9 t c G x l d G 9 z X 0 1 V T F R J V E V N U C 5 7 R m V j a G F C Y W p h L D E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V V M V E l U R U 1 Q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T F R J V E V N U C 9 S Z F J f R F d I X 0 R h d G F i Y X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V M V E l U R U 1 Q L 2 l u d H J h Z m V i X 2 h p c 3 R v c m l h b G R p b G l n Z W 5 j a W F k b 3 N f Z G F 0 b 3 N j b 2 1 w b G V 0 b 3 N f T V V M V E l U R U 1 Q X 1 Z p Z X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V U x U S V R F T V A v R m l s Y X M l M j B m a W x 0 c m F k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Q M u V V M Z f k q n V Z l G n 7 h 1 K g A A A A A C A A A A A A A Q Z g A A A A E A A C A A A A C m 3 4 f 6 E S Z u J q j W P N h I 8 S 4 j K R w F G w u b I w 6 W B Z / j h X B j x Q A A A A A O g A A A A A I A A C A A A A C H O g a K S H 7 y U y i 9 k m H r r k j V V B V D H T 4 w 1 1 g t i X R S u d 7 L 5 l A A A A C N e d 6 E Q 7 I J O p v K s m H 4 K T x Z C y T w P D H s 4 H O j x w e w b y R w O t M a d b U p m Z b I z o d Q N P T 6 t C K g 5 N A c N t 4 T L q 6 + E R F J 0 j R V c h N / m w z Z m L / F A 1 q i n j P T t E A A A A D v b T w n o 4 f V t j l U s b Y p y t T H c 3 F 1 b s 1 B H b m j b l t O 6 F 5 d n S l D j v T f e B 1 Z v 9 D 0 W K w y u 2 x r o K p 0 G v B p 8 d W f X 5 z H Y K b l < / D a t a M a s h u p > 
</file>

<file path=customXml/item14.xml>��< ? x m l   v e r s i o n = " 1 . 0 "   e n c o d i n g = " U T F - 1 6 " ? > < G e m i n i   x m l n s = " h t t p : / / g e m i n i / p i v o t c u s t o m i z a t i o n / 0 5 4 a d e b 2 - f 4 8 2 - 4 a 8 b - a a 3 5 - 6 5 b 8 b 2 a e 7 7 1 d " > < C u s t o m C o n t e n t > < ! [ C D A T A [ < ? x m l   v e r s i o n = " 1 . 0 "   e n c o d i n g = " u t f - 1 6 " ? > < S e t t i n g s > < C a l c u l a t e d F i e l d s > < i t e m > < M e a s u r e N a m e > J U G < / M e a s u r e N a m e > < D i s p l a y N a m e > J U G 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6 5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 2 0 2 5 - 0 5 - 0 5 T 1 6 : 0 3 : 2 4 . 9 6 0 1 7 8 4 + 0 2 : 0 0 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I m p l i c i t M e a s u r e s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i n t r a f e b _ h i s t o r i a l d i l i g e n c i a d o s _ d a t o s c o m p l e t o s _ M U L T I T E M P _ a a 0 5 d f 4 2 - 8 b 5 a - 4 0 b e - b 3 e 5 - 9 b f e b e f 0 e e 2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 I d T e m p o r a d a < / s t r i n g > < / k e y > < v a l u e > < i n t > 1 2 2 < / i n t > < / v a l u e > < / i t e m > < i t e m > < k e y > < s t r i n g > I d P e r s o n a < / s t r i n g > < / k e y > < v a l u e > < i n t > 1 0 2 < / i n t > < / v a l u e > < / i t e m > < i t e m > < k e y > < s t r i n g > I d I n s c r i p c i o n < / s t r i n g > < / k e y > < v a l u e > < i n t > 1 1 7 < / i n t > < / v a l u e > < / i t e m > < i t e m > < k e y > < s t r i n g > I d E q u i p o < / s t r i n g > < / k e y > < v a l u e > < i n t > 9 2 < / i n t > < / v a l u e > < / i t e m > < i t e m > < k e y > < s t r i n g > I d L i c e n c i a < / s t r i n g > < / k e y > < v a l u e > < i n t > 1 0 0 < / i n t > < / v a l u e > < / i t e m > < i t e m > < k e y > < s t r i n g > C o d E q u i p o < / s t r i n g > < / k e y > < v a l u e > < i n t > 1 0 9 < / i n t > < / v a l u e > < / i t e m > < i t e m > < k e y > < s t r i n g > N o m E q u i p o < / s t r i n g > < / k e y > < v a l u e > < i n t > 1 1 4 < / i n t > < / v a l u e > < / i t e m > < i t e m > < k e y > < s t r i n g > C o d C a t e g o r i a < / s t r i n g > < / k e y > < v a l u e > < i n t > 1 2 7 < / i n t > < / v a l u e > < / i t e m > < i t e m > < k e y > < s t r i n g > N o m C a t e g o r i a < / s t r i n g > < / k e y > < v a l u e > < i n t > 1 3 2 < / i n t > < / v a l u e > < / i t e m > < i t e m > < k e y > < s t r i n g > A c r o n i m o < / s t r i n g > < / k e y > < v a l u e > < i n t > 9 9 < / i n t > < / v a l u e > < / i t e m > < i t e m > < k e y > < s t r i n g > S e x o < / s t r i n g > < / k e y > < v a l u e > < i n t > 6 9 < / i n t > < / v a l u e > < / i t e m > < i t e m > < k e y > < s t r i n g > N a c i o n a l i d a d < / s t r i n g > < / k e y > < v a l u e > < i n t > 1 2 0 < / i n t > < / v a l u e > < / i t e m > < i t e m > < k e y > < s t r i n g > I d P a i s N a c < / s t r i n g > < / k e y > < v a l u e > < i n t > 1 0 2 < / i n t > < / v a l u e > < / i t e m > < i t e m > < k e y > < s t r i n g > N I F < / s t r i n g > < / k e y > < v a l u e > < i n t > 1 9 4 < / i n t > < / v a l u e > < / i t e m > < i t e m > < k e y > < s t r i n g > A p e l l i d o s < / s t r i n g > < / k e y > < v a l u e > < i n t > 9 4 < / i n t > < / v a l u e > < / i t e m > < i t e m > < k e y > < s t r i n g > N o m b r e < / s t r i n g > < / k e y > < v a l u e > < i n t > 8 9 < / i n t > < / v a l u e > < / i t e m > < i t e m > < k e y > < s t r i n g > F e c h a N a c i m i e n t o < / s t r i n g > < / k e y > < v a l u e > < i n t > 1 5 1 < / i n t > < / v a l u e > < / i t e m > < i t e m > < k e y > < s t r i n g > F e c h a A l t a < / s t r i n g > < / k e y > < v a l u e > < i n t > 1 0 0 < / i n t > < / v a l u e > < / i t e m > < i t e m > < k e y > < s t r i n g > F e c h a B a j a < / s t r i n g > < / k e y > < v a l u e > < i n t > 1 0 5 < / i n t > < / v a l u e > < / i t e m > < / C o l u m n W i d t h s > < C o l u m n D i s p l a y I n d e x > < i t e m > < k e y > < s t r i n g > I d T e m p o r a d a < / s t r i n g > < / k e y > < v a l u e > < i n t > 0 < / i n t > < / v a l u e > < / i t e m > < i t e m > < k e y > < s t r i n g > I d P e r s o n a < / s t r i n g > < / k e y > < v a l u e > < i n t > 1 < / i n t > < / v a l u e > < / i t e m > < i t e m > < k e y > < s t r i n g > I d I n s c r i p c i o n < / s t r i n g > < / k e y > < v a l u e > < i n t > 2 < / i n t > < / v a l u e > < / i t e m > < i t e m > < k e y > < s t r i n g > I d E q u i p o < / s t r i n g > < / k e y > < v a l u e > < i n t > 3 < / i n t > < / v a l u e > < / i t e m > < i t e m > < k e y > < s t r i n g > I d L i c e n c i a < / s t r i n g > < / k e y > < v a l u e > < i n t > 4 < / i n t > < / v a l u e > < / i t e m > < i t e m > < k e y > < s t r i n g > C o d E q u i p o < / s t r i n g > < / k e y > < v a l u e > < i n t > 5 < / i n t > < / v a l u e > < / i t e m > < i t e m > < k e y > < s t r i n g > N o m E q u i p o < / s t r i n g > < / k e y > < v a l u e > < i n t > 6 < / i n t > < / v a l u e > < / i t e m > < i t e m > < k e y > < s t r i n g > C o d C a t e g o r i a < / s t r i n g > < / k e y > < v a l u e > < i n t > 7 < / i n t > < / v a l u e > < / i t e m > < i t e m > < k e y > < s t r i n g > N o m C a t e g o r i a < / s t r i n g > < / k e y > < v a l u e > < i n t > 8 < / i n t > < / v a l u e > < / i t e m > < i t e m > < k e y > < s t r i n g > A c r o n i m o < / s t r i n g > < / k e y > < v a l u e > < i n t > 9 < / i n t > < / v a l u e > < / i t e m > < i t e m > < k e y > < s t r i n g > S e x o < / s t r i n g > < / k e y > < v a l u e > < i n t > 1 0 < / i n t > < / v a l u e > < / i t e m > < i t e m > < k e y > < s t r i n g > N a c i o n a l i d a d < / s t r i n g > < / k e y > < v a l u e > < i n t > 1 1 < / i n t > < / v a l u e > < / i t e m > < i t e m > < k e y > < s t r i n g > I d P a i s N a c < / s t r i n g > < / k e y > < v a l u e > < i n t > 1 2 < / i n t > < / v a l u e > < / i t e m > < i t e m > < k e y > < s t r i n g > N I F < / s t r i n g > < / k e y > < v a l u e > < i n t > 1 3 < / i n t > < / v a l u e > < / i t e m > < i t e m > < k e y > < s t r i n g > A p e l l i d o s < / s t r i n g > < / k e y > < v a l u e > < i n t > 1 4 < / i n t > < / v a l u e > < / i t e m > < i t e m > < k e y > < s t r i n g > N o m b r e < / s t r i n g > < / k e y > < v a l u e > < i n t > 1 5 < / i n t > < / v a l u e > < / i t e m > < i t e m > < k e y > < s t r i n g > F e c h a N a c i m i e n t o < / s t r i n g > < / k e y > < v a l u e > < i n t > 1 6 < / i n t > < / v a l u e > < / i t e m > < i t e m > < k e y > < s t r i n g > F e c h a A l t a < / s t r i n g > < / k e y > < v a l u e > < i n t > 1 7 < / i n t > < / v a l u e > < / i t e m > < i t e m > < k e y > < s t r i n g > F e c h a B a j a < / s t r i n g > < / k e y > < v a l u e > < i n t > 1 8 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M U L T I T E M P _ 8 3 a f 3 7 d 4 - 0 5 e f - 4 3 3 8 - 8 c 0 3 - a f f d 7 e 7 f 5 b a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 I d T e m p o r a d a < / s t r i n g > < / k e y > < v a l u e > < i n t > 1 2 2 < / i n t > < / v a l u e > < / i t e m > < i t e m > < k e y > < s t r i n g > I d P e r s o n a < / s t r i n g > < / k e y > < v a l u e > < i n t > 1 0 2 < / i n t > < / v a l u e > < / i t e m > < i t e m > < k e y > < s t r i n g > I d I n s c r i p c i o n < / s t r i n g > < / k e y > < v a l u e > < i n t > 1 1 7 < / i n t > < / v a l u e > < / i t e m > < i t e m > < k e y > < s t r i n g > I d E q u i p o < / s t r i n g > < / k e y > < v a l u e > < i n t > 9 2 < / i n t > < / v a l u e > < / i t e m > < i t e m > < k e y > < s t r i n g > I d L i c e n c i a < / s t r i n g > < / k e y > < v a l u e > < i n t > 1 0 0 < / i n t > < / v a l u e > < / i t e m > < i t e m > < k e y > < s t r i n g > C o d E q u i p o < / s t r i n g > < / k e y > < v a l u e > < i n t > 1 0 9 < / i n t > < / v a l u e > < / i t e m > < i t e m > < k e y > < s t r i n g > N o m E q u i p o < / s t r i n g > < / k e y > < v a l u e > < i n t > 1 1 4 < / i n t > < / v a l u e > < / i t e m > < i t e m > < k e y > < s t r i n g > C o d C a t e g o r i a < / s t r i n g > < / k e y > < v a l u e > < i n t > 1 2 7 < / i n t > < / v a l u e > < / i t e m > < i t e m > < k e y > < s t r i n g > N o m C a t e g o r i a < / s t r i n g > < / k e y > < v a l u e > < i n t > 1 3 2 < / i n t > < / v a l u e > < / i t e m > < i t e m > < k e y > < s t r i n g > A c r o n i m o < / s t r i n g > < / k e y > < v a l u e > < i n t > 9 9 < / i n t > < / v a l u e > < / i t e m > < i t e m > < k e y > < s t r i n g > S e x o < / s t r i n g > < / k e y > < v a l u e > < i n t > 6 9 < / i n t > < / v a l u e > < / i t e m > < i t e m > < k e y > < s t r i n g > N a c i o n a l i d a d < / s t r i n g > < / k e y > < v a l u e > < i n t > 1 2 0 < / i n t > < / v a l u e > < / i t e m > < i t e m > < k e y > < s t r i n g > I d P a i s N a c < / s t r i n g > < / k e y > < v a l u e > < i n t > 1 0 2 < / i n t > < / v a l u e > < / i t e m > < i t e m > < k e y > < s t r i n g > N I F < / s t r i n g > < / k e y > < v a l u e > < i n t > 5 8 < / i n t > < / v a l u e > < / i t e m > < i t e m > < k e y > < s t r i n g > A p e l l i d o s < / s t r i n g > < / k e y > < v a l u e > < i n t > 9 4 < / i n t > < / v a l u e > < / i t e m > < i t e m > < k e y > < s t r i n g > N o m b r e < / s t r i n g > < / k e y > < v a l u e > < i n t > 8 9 < / i n t > < / v a l u e > < / i t e m > < i t e m > < k e y > < s t r i n g > F e c h a N a c i m i e n t o < / s t r i n g > < / k e y > < v a l u e > < i n t > 1 5 1 < / i n t > < / v a l u e > < / i t e m > < i t e m > < k e y > < s t r i n g > F e c h a A l t a < / s t r i n g > < / k e y > < v a l u e > < i n t > 1 0 0 < / i n t > < / v a l u e > < / i t e m > < i t e m > < k e y > < s t r i n g > F e c h a B a j a < / s t r i n g > < / k e y > < v a l u e > < i n t > 1 0 5 < / i n t > < / v a l u e > < / i t e m > < / C o l u m n W i d t h s > < C o l u m n D i s p l a y I n d e x > < i t e m > < k e y > < s t r i n g > I d T e m p o r a d a < / s t r i n g > < / k e y > < v a l u e > < i n t > 0 < / i n t > < / v a l u e > < / i t e m > < i t e m > < k e y > < s t r i n g > I d P e r s o n a < / s t r i n g > < / k e y > < v a l u e > < i n t > 1 < / i n t > < / v a l u e > < / i t e m > < i t e m > < k e y > < s t r i n g > I d I n s c r i p c i o n < / s t r i n g > < / k e y > < v a l u e > < i n t > 2 < / i n t > < / v a l u e > < / i t e m > < i t e m > < k e y > < s t r i n g > I d E q u i p o < / s t r i n g > < / k e y > < v a l u e > < i n t > 3 < / i n t > < / v a l u e > < / i t e m > < i t e m > < k e y > < s t r i n g > I d L i c e n c i a < / s t r i n g > < / k e y > < v a l u e > < i n t > 4 < / i n t > < / v a l u e > < / i t e m > < i t e m > < k e y > < s t r i n g > C o d E q u i p o < / s t r i n g > < / k e y > < v a l u e > < i n t > 5 < / i n t > < / v a l u e > < / i t e m > < i t e m > < k e y > < s t r i n g > N o m E q u i p o < / s t r i n g > < / k e y > < v a l u e > < i n t > 6 < / i n t > < / v a l u e > < / i t e m > < i t e m > < k e y > < s t r i n g > C o d C a t e g o r i a < / s t r i n g > < / k e y > < v a l u e > < i n t > 7 < / i n t > < / v a l u e > < / i t e m > < i t e m > < k e y > < s t r i n g > N o m C a t e g o r i a < / s t r i n g > < / k e y > < v a l u e > < i n t > 8 < / i n t > < / v a l u e > < / i t e m > < i t e m > < k e y > < s t r i n g > A c r o n i m o < / s t r i n g > < / k e y > < v a l u e > < i n t > 9 < / i n t > < / v a l u e > < / i t e m > < i t e m > < k e y > < s t r i n g > S e x o < / s t r i n g > < / k e y > < v a l u e > < i n t > 1 0 < / i n t > < / v a l u e > < / i t e m > < i t e m > < k e y > < s t r i n g > N a c i o n a l i d a d < / s t r i n g > < / k e y > < v a l u e > < i n t > 1 1 < / i n t > < / v a l u e > < / i t e m > < i t e m > < k e y > < s t r i n g > I d P a i s N a c < / s t r i n g > < / k e y > < v a l u e > < i n t > 1 2 < / i n t > < / v a l u e > < / i t e m > < i t e m > < k e y > < s t r i n g > N I F < / s t r i n g > < / k e y > < v a l u e > < i n t > 1 3 < / i n t > < / v a l u e > < / i t e m > < i t e m > < k e y > < s t r i n g > A p e l l i d o s < / s t r i n g > < / k e y > < v a l u e > < i n t > 1 4 < / i n t > < / v a l u e > < / i t e m > < i t e m > < k e y > < s t r i n g > N o m b r e < / s t r i n g > < / k e y > < v a l u e > < i n t > 1 5 < / i n t > < / v a l u e > < / i t e m > < i t e m > < k e y > < s t r i n g > F e c h a N a c i m i e n t o < / s t r i n g > < / k e y > < v a l u e > < i n t > 1 6 < / i n t > < / v a l u e > < / i t e m > < i t e m > < k e y > < s t r i n g > F e c h a A l t a < / s t r i n g > < / k e y > < v a l u e > < i n t > 1 7 < / i n t > < / v a l u e > < / i t e m > < i t e m > < k e y > < s t r i n g > F e c h a B a j a < / s t r i n g > < / k e y > < v a l u e > < i n t > 1 8 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C l i e n t W i n d o w X M L " > < C u s t o m C o n t e n t > < ! [ C D A T A [ M U L T I T E M P _ 8 3 a f 3 7 d 4 - 0 5 e f - 4 3 3 8 - 8 c 0 3 - a f f d 7 e 7 f 5 b a f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O r d e r " > < C u s t o m C o n t e n t > < ! [ C D A T A [ M U L T I T E M P _ 8 3 a f 3 7 d 4 - 0 5 e f - 4 3 3 8 - 8 c 0 3 - a f f d 7 e 7 f 5 b a f ] ] > < / C u s t o m C o n t e n t > < / G e m i n i > 
</file>

<file path=customXml/itemProps1.xml><?xml version="1.0" encoding="utf-8"?>
<ds:datastoreItem xmlns:ds="http://schemas.openxmlformats.org/officeDocument/2006/customXml" ds:itemID="{2A5D02A6-2E5A-4894-8137-922A28997B95}">
  <ds:schemaRefs/>
</ds:datastoreItem>
</file>

<file path=customXml/itemProps10.xml><?xml version="1.0" encoding="utf-8"?>
<ds:datastoreItem xmlns:ds="http://schemas.openxmlformats.org/officeDocument/2006/customXml" ds:itemID="{370F8E1C-0FDC-47A2-AAAF-0AF72D90FF39}">
  <ds:schemaRefs/>
</ds:datastoreItem>
</file>

<file path=customXml/itemProps11.xml><?xml version="1.0" encoding="utf-8"?>
<ds:datastoreItem xmlns:ds="http://schemas.openxmlformats.org/officeDocument/2006/customXml" ds:itemID="{CB559EE1-BF53-4EF5-A57B-7BE5CB71A924}">
  <ds:schemaRefs/>
</ds:datastoreItem>
</file>

<file path=customXml/itemProps12.xml><?xml version="1.0" encoding="utf-8"?>
<ds:datastoreItem xmlns:ds="http://schemas.openxmlformats.org/officeDocument/2006/customXml" ds:itemID="{8A4C4649-BE32-46B3-8CA4-15E33EEC48E7}">
  <ds:schemaRefs/>
</ds:datastoreItem>
</file>

<file path=customXml/itemProps13.xml><?xml version="1.0" encoding="utf-8"?>
<ds:datastoreItem xmlns:ds="http://schemas.openxmlformats.org/officeDocument/2006/customXml" ds:itemID="{0F43EB4D-8016-4EE4-9D74-284DD7D5C27E}">
  <ds:schemaRefs>
    <ds:schemaRef ds:uri="http://schemas.microsoft.com/DataMashup"/>
  </ds:schemaRefs>
</ds:datastoreItem>
</file>

<file path=customXml/itemProps14.xml><?xml version="1.0" encoding="utf-8"?>
<ds:datastoreItem xmlns:ds="http://schemas.openxmlformats.org/officeDocument/2006/customXml" ds:itemID="{50654F20-817A-45A3-A140-83D0C4FEC9C6}">
  <ds:schemaRefs/>
</ds:datastoreItem>
</file>

<file path=customXml/itemProps15.xml><?xml version="1.0" encoding="utf-8"?>
<ds:datastoreItem xmlns:ds="http://schemas.openxmlformats.org/officeDocument/2006/customXml" ds:itemID="{42A628CA-9FF3-43C6-8939-4B822400C6C9}">
  <ds:schemaRefs/>
</ds:datastoreItem>
</file>

<file path=customXml/itemProps16.xml><?xml version="1.0" encoding="utf-8"?>
<ds:datastoreItem xmlns:ds="http://schemas.openxmlformats.org/officeDocument/2006/customXml" ds:itemID="{29A23AAF-84DA-45BC-BAD7-3F1C6DBD6773}">
  <ds:schemaRefs/>
</ds:datastoreItem>
</file>

<file path=customXml/itemProps17.xml><?xml version="1.0" encoding="utf-8"?>
<ds:datastoreItem xmlns:ds="http://schemas.openxmlformats.org/officeDocument/2006/customXml" ds:itemID="{5C5DDC97-2CF4-412C-A7F8-3753093AC594}">
  <ds:schemaRefs/>
</ds:datastoreItem>
</file>

<file path=customXml/itemProps18.xml><?xml version="1.0" encoding="utf-8"?>
<ds:datastoreItem xmlns:ds="http://schemas.openxmlformats.org/officeDocument/2006/customXml" ds:itemID="{1B87F01F-D795-4EEE-94D6-D5F8DA4FBD55}">
  <ds:schemaRefs/>
</ds:datastoreItem>
</file>

<file path=customXml/itemProps19.xml><?xml version="1.0" encoding="utf-8"?>
<ds:datastoreItem xmlns:ds="http://schemas.openxmlformats.org/officeDocument/2006/customXml" ds:itemID="{301A7453-AF28-4505-B1D7-8909D3B3E03E}">
  <ds:schemaRefs/>
</ds:datastoreItem>
</file>

<file path=customXml/itemProps2.xml><?xml version="1.0" encoding="utf-8"?>
<ds:datastoreItem xmlns:ds="http://schemas.openxmlformats.org/officeDocument/2006/customXml" ds:itemID="{8172654B-4C9E-44B3-B0E1-9EB61D32E3EF}">
  <ds:schemaRefs/>
</ds:datastoreItem>
</file>

<file path=customXml/itemProps3.xml><?xml version="1.0" encoding="utf-8"?>
<ds:datastoreItem xmlns:ds="http://schemas.openxmlformats.org/officeDocument/2006/customXml" ds:itemID="{853C2762-0027-4374-9C31-A0A624EB7316}">
  <ds:schemaRefs/>
</ds:datastoreItem>
</file>

<file path=customXml/itemProps4.xml><?xml version="1.0" encoding="utf-8"?>
<ds:datastoreItem xmlns:ds="http://schemas.openxmlformats.org/officeDocument/2006/customXml" ds:itemID="{4673FAD9-9CD9-4D02-9AE7-54BE619240A4}">
  <ds:schemaRefs/>
</ds:datastoreItem>
</file>

<file path=customXml/itemProps5.xml><?xml version="1.0" encoding="utf-8"?>
<ds:datastoreItem xmlns:ds="http://schemas.openxmlformats.org/officeDocument/2006/customXml" ds:itemID="{5EB4BE1C-6C8D-4782-A2DA-3244123002D9}">
  <ds:schemaRefs/>
</ds:datastoreItem>
</file>

<file path=customXml/itemProps6.xml><?xml version="1.0" encoding="utf-8"?>
<ds:datastoreItem xmlns:ds="http://schemas.openxmlformats.org/officeDocument/2006/customXml" ds:itemID="{1F4C1E01-1029-47F5-9AC1-39A50C7E1DDB}">
  <ds:schemaRefs/>
</ds:datastoreItem>
</file>

<file path=customXml/itemProps7.xml><?xml version="1.0" encoding="utf-8"?>
<ds:datastoreItem xmlns:ds="http://schemas.openxmlformats.org/officeDocument/2006/customXml" ds:itemID="{424A9883-D2A2-4879-BFCC-5472893E08FD}">
  <ds:schemaRefs/>
</ds:datastoreItem>
</file>

<file path=customXml/itemProps8.xml><?xml version="1.0" encoding="utf-8"?>
<ds:datastoreItem xmlns:ds="http://schemas.openxmlformats.org/officeDocument/2006/customXml" ds:itemID="{9E7E46B4-57E4-4EF2-86A9-149F4AA441BD}">
  <ds:schemaRefs/>
</ds:datastoreItem>
</file>

<file path=customXml/itemProps9.xml><?xml version="1.0" encoding="utf-8"?>
<ds:datastoreItem xmlns:ds="http://schemas.openxmlformats.org/officeDocument/2006/customXml" ds:itemID="{E9CA2DAE-DE3D-4F5B-89C1-54D8EBF394E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Salvador</dc:creator>
  <cp:lastModifiedBy>Victor Salvador</cp:lastModifiedBy>
  <cp:lastPrinted>2025-05-05T12:19:19Z</cp:lastPrinted>
  <dcterms:created xsi:type="dcterms:W3CDTF">2025-05-05T09:47:27Z</dcterms:created>
  <dcterms:modified xsi:type="dcterms:W3CDTF">2025-05-05T14:03:25Z</dcterms:modified>
</cp:coreProperties>
</file>